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7100" windowHeight="9090" tabRatio="1000"/>
  </bookViews>
  <sheets>
    <sheet name="отчет за 3 кв. 2013" sheetId="16" r:id="rId1"/>
    <sheet name="отчет за 1 кв 2013" sheetId="13" r:id="rId2"/>
    <sheet name="отчет за 2 кв. 2013" sheetId="15" r:id="rId3"/>
    <sheet name="показатели 2013-2015 (3)" sheetId="17" r:id="rId4"/>
    <sheet name="показатели 2013-2015 (2)" sheetId="14" r:id="rId5"/>
    <sheet name="показатели 2013-2015" sheetId="12" r:id="rId6"/>
    <sheet name="прил.4. 2012 (4 кв)" sheetId="11" r:id="rId7"/>
    <sheet name="прил.5. 2012 (4 кв)" sheetId="10" r:id="rId8"/>
  </sheets>
  <definedNames>
    <definedName name="_xlnm.Print_Titles" localSheetId="7">'прил.5. 2012 (4 кв)'!$7:$9</definedName>
  </definedNames>
  <calcPr calcId="145621"/>
</workbook>
</file>

<file path=xl/calcChain.xml><?xml version="1.0" encoding="utf-8"?>
<calcChain xmlns="http://schemas.openxmlformats.org/spreadsheetml/2006/main">
  <c r="O20" i="17" l="1"/>
  <c r="E27" i="16" l="1"/>
  <c r="F27" i="16" s="1"/>
  <c r="D27" i="16"/>
  <c r="S33" i="17"/>
  <c r="S31" i="17" s="1"/>
  <c r="E33" i="17"/>
  <c r="R32" i="17"/>
  <c r="E32" i="17" s="1"/>
  <c r="R31" i="17"/>
  <c r="E31" i="17" s="1"/>
  <c r="U30" i="17"/>
  <c r="U29" i="17"/>
  <c r="G29" i="17"/>
  <c r="F29" i="17"/>
  <c r="U28" i="17"/>
  <c r="G28" i="17"/>
  <c r="F28" i="17"/>
  <c r="E28" i="17"/>
  <c r="U27" i="17"/>
  <c r="G27" i="17"/>
  <c r="F27" i="17"/>
  <c r="E27" i="17"/>
  <c r="U26" i="17"/>
  <c r="G26" i="17"/>
  <c r="F26" i="17"/>
  <c r="E26" i="17"/>
  <c r="U25" i="17"/>
  <c r="G25" i="17"/>
  <c r="F25" i="17"/>
  <c r="E25" i="17"/>
  <c r="U24" i="17"/>
  <c r="G24" i="17"/>
  <c r="F24" i="17"/>
  <c r="E24" i="17"/>
  <c r="U23" i="17"/>
  <c r="G23" i="17"/>
  <c r="F23" i="17"/>
  <c r="E23" i="17"/>
  <c r="X22" i="17"/>
  <c r="W22" i="17"/>
  <c r="V22" i="17"/>
  <c r="U22" i="17"/>
  <c r="G22" i="17"/>
  <c r="F22" i="17"/>
  <c r="E22" i="17"/>
  <c r="U21" i="17"/>
  <c r="G21" i="17"/>
  <c r="F21" i="17"/>
  <c r="E21" i="17"/>
  <c r="U20" i="17"/>
  <c r="G20" i="17"/>
  <c r="F20" i="17"/>
  <c r="E20" i="17"/>
  <c r="U19" i="17"/>
  <c r="G19" i="17"/>
  <c r="F19" i="17"/>
  <c r="E19" i="17"/>
  <c r="U18" i="17"/>
  <c r="G18" i="17"/>
  <c r="F18" i="17"/>
  <c r="E18" i="17"/>
  <c r="U17" i="17"/>
  <c r="G17" i="17"/>
  <c r="F17" i="17"/>
  <c r="E17" i="17"/>
  <c r="U16" i="17"/>
  <c r="G16" i="17"/>
  <c r="F16" i="17"/>
  <c r="T15" i="17"/>
  <c r="S15" i="17"/>
  <c r="U14" i="17"/>
  <c r="G14" i="17"/>
  <c r="F14" i="17"/>
  <c r="E14" i="17"/>
  <c r="U13" i="17"/>
  <c r="G13" i="17"/>
  <c r="F13" i="17"/>
  <c r="E13" i="17"/>
  <c r="U12" i="17"/>
  <c r="G12" i="17"/>
  <c r="F12" i="17"/>
  <c r="E12" i="17"/>
  <c r="U11" i="17"/>
  <c r="G11" i="17"/>
  <c r="F11" i="17"/>
  <c r="E11" i="17"/>
  <c r="U10" i="17"/>
  <c r="G10" i="17"/>
  <c r="F10" i="17"/>
  <c r="E10" i="17"/>
  <c r="U9" i="17"/>
  <c r="G9" i="17"/>
  <c r="F9" i="17"/>
  <c r="E9" i="17"/>
  <c r="U8" i="17"/>
  <c r="G8" i="17"/>
  <c r="F8" i="17"/>
  <c r="E8" i="17"/>
  <c r="U7" i="17"/>
  <c r="G7" i="17"/>
  <c r="F7" i="17"/>
  <c r="E7" i="17"/>
  <c r="T6" i="17"/>
  <c r="T34" i="17" s="1"/>
  <c r="S6" i="17"/>
  <c r="S34" i="17" s="1"/>
  <c r="G26" i="16"/>
  <c r="F26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E13" i="16"/>
  <c r="D13" i="16"/>
  <c r="D8" i="16" s="1"/>
  <c r="D28" i="16" s="1"/>
  <c r="G12" i="16"/>
  <c r="F12" i="16"/>
  <c r="G11" i="16"/>
  <c r="F11" i="16"/>
  <c r="G10" i="16"/>
  <c r="F10" i="16"/>
  <c r="G9" i="16"/>
  <c r="F9" i="16"/>
  <c r="G27" i="16" l="1"/>
  <c r="F13" i="16"/>
  <c r="G13" i="16"/>
  <c r="F31" i="17"/>
  <c r="E29" i="17"/>
  <c r="T33" i="17"/>
  <c r="S32" i="17"/>
  <c r="F33" i="17"/>
  <c r="U33" i="17"/>
  <c r="R15" i="17"/>
  <c r="E16" i="17"/>
  <c r="E8" i="16"/>
  <c r="R16" i="14"/>
  <c r="E16" i="14" s="1"/>
  <c r="R29" i="14"/>
  <c r="U29" i="14" s="1"/>
  <c r="R25" i="14"/>
  <c r="D26" i="15"/>
  <c r="D23" i="15"/>
  <c r="F23" i="15" s="1"/>
  <c r="G27" i="15"/>
  <c r="F27" i="15"/>
  <c r="G26" i="15"/>
  <c r="F26" i="15"/>
  <c r="G25" i="15"/>
  <c r="F25" i="15"/>
  <c r="G24" i="15"/>
  <c r="F24" i="15"/>
  <c r="G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E13" i="15"/>
  <c r="G12" i="15"/>
  <c r="F12" i="15"/>
  <c r="G11" i="15"/>
  <c r="F11" i="15"/>
  <c r="G10" i="15"/>
  <c r="F10" i="15"/>
  <c r="G9" i="15"/>
  <c r="F9" i="15"/>
  <c r="S33" i="14"/>
  <c r="E33" i="14"/>
  <c r="R32" i="14"/>
  <c r="E32" i="14" s="1"/>
  <c r="R31" i="14"/>
  <c r="E31" i="14"/>
  <c r="U30" i="14"/>
  <c r="G29" i="14"/>
  <c r="F29" i="14"/>
  <c r="E29" i="14"/>
  <c r="U28" i="14"/>
  <c r="G28" i="14"/>
  <c r="F28" i="14"/>
  <c r="E28" i="14"/>
  <c r="U27" i="14"/>
  <c r="G27" i="14"/>
  <c r="F27" i="14"/>
  <c r="E27" i="14"/>
  <c r="U26" i="14"/>
  <c r="G26" i="14"/>
  <c r="F26" i="14"/>
  <c r="E26" i="14"/>
  <c r="U25" i="14"/>
  <c r="G25" i="14"/>
  <c r="F25" i="14"/>
  <c r="E25" i="14"/>
  <c r="U24" i="14"/>
  <c r="G24" i="14"/>
  <c r="F24" i="14"/>
  <c r="E24" i="14"/>
  <c r="U23" i="14"/>
  <c r="G23" i="14"/>
  <c r="F23" i="14"/>
  <c r="E23" i="14"/>
  <c r="X22" i="14"/>
  <c r="W22" i="14"/>
  <c r="V22" i="14"/>
  <c r="U22" i="14"/>
  <c r="G22" i="14"/>
  <c r="F22" i="14"/>
  <c r="E22" i="14"/>
  <c r="U21" i="14"/>
  <c r="G21" i="14"/>
  <c r="F21" i="14"/>
  <c r="E21" i="14"/>
  <c r="R20" i="14"/>
  <c r="U20" i="14" s="1"/>
  <c r="G20" i="14"/>
  <c r="F20" i="14"/>
  <c r="U19" i="14"/>
  <c r="G19" i="14"/>
  <c r="F19" i="14"/>
  <c r="E19" i="14"/>
  <c r="U18" i="14"/>
  <c r="G18" i="14"/>
  <c r="F18" i="14"/>
  <c r="E18" i="14"/>
  <c r="U17" i="14"/>
  <c r="G17" i="14"/>
  <c r="F17" i="14"/>
  <c r="E17" i="14"/>
  <c r="U16" i="14"/>
  <c r="G16" i="14"/>
  <c r="F16" i="14"/>
  <c r="T15" i="14"/>
  <c r="S15" i="14"/>
  <c r="U14" i="14"/>
  <c r="G14" i="14"/>
  <c r="F14" i="14"/>
  <c r="E14" i="14"/>
  <c r="U13" i="14"/>
  <c r="G13" i="14"/>
  <c r="F13" i="14"/>
  <c r="E13" i="14"/>
  <c r="U12" i="14"/>
  <c r="G12" i="14"/>
  <c r="F12" i="14"/>
  <c r="E12" i="14"/>
  <c r="U11" i="14"/>
  <c r="G11" i="14"/>
  <c r="F11" i="14"/>
  <c r="E11" i="14"/>
  <c r="U10" i="14"/>
  <c r="G10" i="14"/>
  <c r="F10" i="14"/>
  <c r="E10" i="14"/>
  <c r="U9" i="14"/>
  <c r="G9" i="14"/>
  <c r="F9" i="14"/>
  <c r="E9" i="14"/>
  <c r="U8" i="14"/>
  <c r="G8" i="14"/>
  <c r="F8" i="14"/>
  <c r="E8" i="14"/>
  <c r="U7" i="14"/>
  <c r="G7" i="14"/>
  <c r="F7" i="14"/>
  <c r="E7" i="14"/>
  <c r="T6" i="14"/>
  <c r="T34" i="14" s="1"/>
  <c r="S6" i="14"/>
  <c r="S34" i="14" s="1"/>
  <c r="F32" i="17" l="1"/>
  <c r="R6" i="17"/>
  <c r="U15" i="17"/>
  <c r="T31" i="17"/>
  <c r="G33" i="17"/>
  <c r="T32" i="17"/>
  <c r="G32" i="17" s="1"/>
  <c r="E28" i="16"/>
  <c r="F8" i="16"/>
  <c r="D13" i="15"/>
  <c r="D8" i="15" s="1"/>
  <c r="D28" i="15" s="1"/>
  <c r="E8" i="15"/>
  <c r="E28" i="15" s="1"/>
  <c r="S31" i="14"/>
  <c r="T33" i="14"/>
  <c r="R15" i="14"/>
  <c r="E20" i="14"/>
  <c r="S32" i="14"/>
  <c r="F33" i="14"/>
  <c r="F28" i="12"/>
  <c r="G28" i="12"/>
  <c r="E28" i="12"/>
  <c r="R34" i="17" l="1"/>
  <c r="U34" i="17" s="1"/>
  <c r="U6" i="17"/>
  <c r="G31" i="17"/>
  <c r="U31" i="17"/>
  <c r="U32" i="17"/>
  <c r="G28" i="16"/>
  <c r="F28" i="16"/>
  <c r="G13" i="15"/>
  <c r="F13" i="15"/>
  <c r="G28" i="15"/>
  <c r="F8" i="15"/>
  <c r="F28" i="15"/>
  <c r="T31" i="14"/>
  <c r="G31" i="14" s="1"/>
  <c r="G33" i="14"/>
  <c r="T32" i="14"/>
  <c r="G32" i="14" s="1"/>
  <c r="F32" i="14"/>
  <c r="U31" i="14"/>
  <c r="F31" i="14"/>
  <c r="U33" i="14"/>
  <c r="R6" i="14"/>
  <c r="U15" i="14"/>
  <c r="F26" i="13"/>
  <c r="G26" i="13"/>
  <c r="G18" i="13"/>
  <c r="E13" i="13"/>
  <c r="E8" i="13" s="1"/>
  <c r="E28" i="13" s="1"/>
  <c r="D13" i="13"/>
  <c r="D8" i="13" s="1"/>
  <c r="D28" i="13" s="1"/>
  <c r="F18" i="13"/>
  <c r="G27" i="13"/>
  <c r="F27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7" i="13"/>
  <c r="F17" i="13"/>
  <c r="G16" i="13"/>
  <c r="F16" i="13"/>
  <c r="G15" i="13"/>
  <c r="F15" i="13"/>
  <c r="G14" i="13"/>
  <c r="F14" i="13"/>
  <c r="G12" i="13"/>
  <c r="F12" i="13"/>
  <c r="G11" i="13"/>
  <c r="F11" i="13"/>
  <c r="G10" i="13"/>
  <c r="F10" i="13"/>
  <c r="G9" i="13"/>
  <c r="F9" i="13"/>
  <c r="S33" i="12"/>
  <c r="E33" i="12"/>
  <c r="R32" i="12"/>
  <c r="E32" i="12"/>
  <c r="S31" i="12"/>
  <c r="F31" i="12" s="1"/>
  <c r="R31" i="12"/>
  <c r="E31" i="12"/>
  <c r="U30" i="12"/>
  <c r="U29" i="12"/>
  <c r="G29" i="12"/>
  <c r="F29" i="12"/>
  <c r="E29" i="12"/>
  <c r="U28" i="12"/>
  <c r="U27" i="12"/>
  <c r="G27" i="12"/>
  <c r="F27" i="12"/>
  <c r="E27" i="12"/>
  <c r="U26" i="12"/>
  <c r="G26" i="12"/>
  <c r="F26" i="12"/>
  <c r="E26" i="12"/>
  <c r="U25" i="12"/>
  <c r="G25" i="12"/>
  <c r="F25" i="12"/>
  <c r="E25" i="12"/>
  <c r="U24" i="12"/>
  <c r="G24" i="12"/>
  <c r="F24" i="12"/>
  <c r="E24" i="12"/>
  <c r="U23" i="12"/>
  <c r="G23" i="12"/>
  <c r="F23" i="12"/>
  <c r="E23" i="12"/>
  <c r="X22" i="12"/>
  <c r="W22" i="12"/>
  <c r="V22" i="12"/>
  <c r="U22" i="12"/>
  <c r="G22" i="12"/>
  <c r="F22" i="12"/>
  <c r="E22" i="12"/>
  <c r="U21" i="12"/>
  <c r="G21" i="12"/>
  <c r="F21" i="12"/>
  <c r="E21" i="12"/>
  <c r="U20" i="12"/>
  <c r="R20" i="12"/>
  <c r="G20" i="12"/>
  <c r="F20" i="12"/>
  <c r="E20" i="12"/>
  <c r="U19" i="12"/>
  <c r="G19" i="12"/>
  <c r="F19" i="12"/>
  <c r="E19" i="12"/>
  <c r="U18" i="12"/>
  <c r="G18" i="12"/>
  <c r="F18" i="12"/>
  <c r="E18" i="12"/>
  <c r="U17" i="12"/>
  <c r="G17" i="12"/>
  <c r="F17" i="12"/>
  <c r="E17" i="12"/>
  <c r="U16" i="12"/>
  <c r="G16" i="12"/>
  <c r="F16" i="12"/>
  <c r="E16" i="12"/>
  <c r="T15" i="12"/>
  <c r="S15" i="12"/>
  <c r="R15" i="12"/>
  <c r="U15" i="12" s="1"/>
  <c r="U14" i="12"/>
  <c r="G14" i="12"/>
  <c r="F14" i="12"/>
  <c r="E14" i="12"/>
  <c r="U13" i="12"/>
  <c r="G13" i="12"/>
  <c r="F13" i="12"/>
  <c r="E13" i="12"/>
  <c r="U12" i="12"/>
  <c r="G12" i="12"/>
  <c r="F12" i="12"/>
  <c r="E12" i="12"/>
  <c r="U11" i="12"/>
  <c r="G11" i="12"/>
  <c r="F11" i="12"/>
  <c r="E11" i="12"/>
  <c r="U10" i="12"/>
  <c r="G10" i="12"/>
  <c r="F10" i="12"/>
  <c r="E10" i="12"/>
  <c r="U9" i="12"/>
  <c r="G9" i="12"/>
  <c r="F9" i="12"/>
  <c r="E9" i="12"/>
  <c r="U8" i="12"/>
  <c r="G8" i="12"/>
  <c r="F8" i="12"/>
  <c r="E8" i="12"/>
  <c r="U7" i="12"/>
  <c r="G7" i="12"/>
  <c r="F7" i="12"/>
  <c r="E7" i="12"/>
  <c r="T6" i="12"/>
  <c r="T34" i="12" s="1"/>
  <c r="S6" i="12"/>
  <c r="S34" i="12" s="1"/>
  <c r="R6" i="12"/>
  <c r="U6" i="12" s="1"/>
  <c r="U6" i="14" l="1"/>
  <c r="R34" i="14"/>
  <c r="U34" i="14" s="1"/>
  <c r="U32" i="14"/>
  <c r="F13" i="13"/>
  <c r="G13" i="13"/>
  <c r="G28" i="13"/>
  <c r="F28" i="13"/>
  <c r="F8" i="13"/>
  <c r="U33" i="12"/>
  <c r="R34" i="12"/>
  <c r="U34" i="12" s="1"/>
  <c r="T33" i="12"/>
  <c r="S32" i="12"/>
  <c r="F33" i="12"/>
  <c r="F32" i="12" l="1"/>
  <c r="T31" i="12"/>
  <c r="G33" i="12"/>
  <c r="T32" i="12"/>
  <c r="G32" i="12" s="1"/>
  <c r="G31" i="12" l="1"/>
  <c r="U31" i="12"/>
  <c r="U32" i="12"/>
  <c r="J22" i="10" l="1"/>
  <c r="H22" i="10" s="1"/>
  <c r="G22" i="10" s="1"/>
  <c r="P30" i="10"/>
  <c r="H30" i="10" s="1"/>
  <c r="O30" i="10"/>
  <c r="P29" i="10"/>
  <c r="O29" i="10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D13" i="11"/>
  <c r="D8" i="11" s="1"/>
  <c r="D27" i="11" s="1"/>
  <c r="G12" i="11"/>
  <c r="F12" i="11"/>
  <c r="G11" i="11"/>
  <c r="F11" i="11"/>
  <c r="G10" i="11"/>
  <c r="F10" i="11"/>
  <c r="G9" i="11"/>
  <c r="F9" i="11"/>
  <c r="H31" i="10"/>
  <c r="G31" i="10" s="1"/>
  <c r="F31" i="10"/>
  <c r="E31" i="10"/>
  <c r="H28" i="10"/>
  <c r="G28" i="10" s="1"/>
  <c r="F28" i="10"/>
  <c r="E28" i="10"/>
  <c r="H27" i="10"/>
  <c r="I27" i="10" s="1"/>
  <c r="F27" i="10"/>
  <c r="E27" i="10" s="1"/>
  <c r="H26" i="10"/>
  <c r="I26" i="10" s="1"/>
  <c r="G26" i="10"/>
  <c r="F26" i="10"/>
  <c r="E26" i="10"/>
  <c r="H25" i="10"/>
  <c r="G25" i="10" s="1"/>
  <c r="F25" i="10"/>
  <c r="E25" i="10" s="1"/>
  <c r="S24" i="10"/>
  <c r="H24" i="10"/>
  <c r="I24" i="10" s="1"/>
  <c r="F24" i="10"/>
  <c r="E24" i="10" s="1"/>
  <c r="H23" i="10"/>
  <c r="G23" i="10" s="1"/>
  <c r="F23" i="10"/>
  <c r="E23" i="10"/>
  <c r="F22" i="10"/>
  <c r="E22" i="10" s="1"/>
  <c r="I21" i="10"/>
  <c r="H21" i="10"/>
  <c r="G21" i="10" s="1"/>
  <c r="F21" i="10"/>
  <c r="E21" i="10"/>
  <c r="M20" i="10"/>
  <c r="H20" i="10"/>
  <c r="G20" i="10" s="1"/>
  <c r="F20" i="10"/>
  <c r="E20" i="10" s="1"/>
  <c r="M19" i="10"/>
  <c r="H19" i="10" s="1"/>
  <c r="H18" i="10"/>
  <c r="G18" i="10" s="1"/>
  <c r="F18" i="10"/>
  <c r="E18" i="10" s="1"/>
  <c r="M17" i="10"/>
  <c r="H17" i="10"/>
  <c r="G17" i="10" s="1"/>
  <c r="F17" i="10"/>
  <c r="E17" i="10"/>
  <c r="I16" i="10"/>
  <c r="H16" i="10"/>
  <c r="G16" i="10"/>
  <c r="F16" i="10"/>
  <c r="E16" i="10"/>
  <c r="H15" i="10"/>
  <c r="I15" i="10" s="1"/>
  <c r="G15" i="10"/>
  <c r="F15" i="10"/>
  <c r="E15" i="10" s="1"/>
  <c r="H14" i="10"/>
  <c r="I14" i="10" s="1"/>
  <c r="G14" i="10"/>
  <c r="F14" i="10"/>
  <c r="E14" i="10"/>
  <c r="M13" i="10"/>
  <c r="H13" i="10" s="1"/>
  <c r="H12" i="10"/>
  <c r="I12" i="10" s="1"/>
  <c r="G12" i="10"/>
  <c r="F12" i="10"/>
  <c r="E12" i="10" s="1"/>
  <c r="H11" i="10"/>
  <c r="I11" i="10" s="1"/>
  <c r="G11" i="10"/>
  <c r="F11" i="10"/>
  <c r="E11" i="10"/>
  <c r="H10" i="10"/>
  <c r="I10" i="10" s="1"/>
  <c r="G10" i="10"/>
  <c r="F10" i="10"/>
  <c r="E10" i="10"/>
  <c r="H29" i="10" l="1"/>
  <c r="G29" i="10" s="1"/>
  <c r="F30" i="10"/>
  <c r="E30" i="10" s="1"/>
  <c r="F29" i="10"/>
  <c r="E29" i="10" s="1"/>
  <c r="I28" i="10"/>
  <c r="G27" i="10"/>
  <c r="G24" i="10"/>
  <c r="I23" i="10"/>
  <c r="I20" i="10"/>
  <c r="I18" i="10"/>
  <c r="E13" i="11"/>
  <c r="F20" i="11"/>
  <c r="G30" i="10"/>
  <c r="G13" i="10"/>
  <c r="G19" i="10"/>
  <c r="F13" i="10"/>
  <c r="E13" i="10" s="1"/>
  <c r="I17" i="10"/>
  <c r="F19" i="10"/>
  <c r="E19" i="10" s="1"/>
  <c r="I25" i="10"/>
  <c r="I22" i="10"/>
  <c r="I31" i="10"/>
  <c r="I30" i="10" l="1"/>
  <c r="I29" i="10"/>
  <c r="F13" i="11"/>
  <c r="E8" i="11"/>
  <c r="G13" i="11"/>
  <c r="I19" i="10"/>
  <c r="I13" i="10"/>
  <c r="E27" i="11" l="1"/>
  <c r="F8" i="11"/>
  <c r="G27" i="11" l="1"/>
  <c r="F27" i="1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весь комплекс!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факт за 12 месяцев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год</t>
        </r>
      </text>
    </comment>
  </commentList>
</comments>
</file>

<file path=xl/sharedStrings.xml><?xml version="1.0" encoding="utf-8"?>
<sst xmlns="http://schemas.openxmlformats.org/spreadsheetml/2006/main" count="766" uniqueCount="193">
  <si>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</si>
  <si>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</si>
  <si>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</si>
  <si>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</si>
  <si>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</si>
  <si>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</si>
  <si>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</si>
  <si>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</si>
  <si>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</si>
  <si>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</si>
  <si>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</si>
  <si>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</si>
  <si>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</si>
  <si>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</si>
  <si>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</si>
  <si>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</si>
  <si>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</si>
  <si>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</si>
  <si>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</si>
  <si>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</si>
  <si>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</si>
  <si>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</si>
  <si>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</si>
  <si>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</si>
  <si>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</si>
  <si>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</si>
  <si>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</si>
  <si>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</si>
  <si>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</si>
  <si>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</si>
  <si>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</si>
  <si>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</si>
  <si>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</si>
  <si>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</si>
  <si>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</si>
  <si>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</si>
  <si>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</si>
  <si>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</si>
  <si>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</si>
  <si>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</si>
  <si>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</si>
  <si>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</si>
  <si>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</si>
  <si>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</si>
  <si>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</si>
  <si>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</si>
  <si>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</si>
  <si>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</si>
  <si>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</si>
  <si>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</si>
  <si>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</si>
  <si>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</si>
  <si>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</si>
  <si>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</si>
  <si>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</si>
  <si>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</si>
  <si>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</si>
  <si>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</si>
  <si>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</si>
  <si>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</si>
  <si>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</si>
  <si>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</si>
  <si>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</si>
  <si>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</si>
  <si>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</si>
  <si>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</si>
  <si>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</si>
  <si>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</si>
  <si>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>9=8/6</t>
  </si>
  <si>
    <t xml:space="preserve">Затраты на обслуживание 1 км сетей уличного освещения </t>
  </si>
  <si>
    <t>тыс. руб. на 1 км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</si>
  <si>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</si>
  <si>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</si>
  <si>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</si>
  <si>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</si>
  <si>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</si>
  <si>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</si>
  <si>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</si>
  <si>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</si>
  <si>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</si>
  <si>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</si>
  <si>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</si>
  <si>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</si>
  <si>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</si>
  <si>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</si>
  <si>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</si>
  <si>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</si>
  <si>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</si>
  <si>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</si>
  <si>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</si>
  <si>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</si>
  <si>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</si>
  <si>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</si>
  <si>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</si>
  <si>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</si>
  <si>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</si>
  <si>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</si>
  <si>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</si>
  <si>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</si>
  <si>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</si>
  <si>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начало программы</t>
  </si>
  <si>
    <t>конечный результат</t>
  </si>
  <si>
    <t>отчетный год план</t>
  </si>
  <si>
    <t>ср.-арифметич.</t>
  </si>
  <si>
    <t>Заместитель главы администрации города -</t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</si>
  <si>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</si>
  <si>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</si>
  <si>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</si>
  <si>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</si>
  <si>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</si>
  <si>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</si>
  <si>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</si>
  <si>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</si>
  <si>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</si>
  <si>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</si>
  <si>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</si>
  <si>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</si>
  <si>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</si>
  <si>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</si>
  <si>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</si>
  <si>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</si>
  <si>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</si>
  <si>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</si>
  <si>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</si>
  <si>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</si>
  <si>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</si>
  <si>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</si>
  <si>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</si>
  <si>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</si>
  <si>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</si>
  <si>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</si>
  <si>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</si>
  <si>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</si>
  <si>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</si>
  <si>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</si>
  <si>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</si>
  <si>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</si>
  <si>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</si>
  <si>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</si>
  <si>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</si>
  <si>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</si>
  <si>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</si>
  <si>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</si>
  <si>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</si>
  <si>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</si>
  <si>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</si>
  <si>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</si>
  <si>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</si>
  <si>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</si>
  <si>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</si>
  <si>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</si>
  <si>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</si>
  <si>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</si>
  <si>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</si>
  <si>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</si>
  <si>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</si>
  <si>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</si>
  <si>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</si>
  <si>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</si>
  <si>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</si>
  <si>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в год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</si>
  <si>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</si>
  <si>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</si>
  <si>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 xml:space="preserve">(факт 2010 года+факт 2011 года+факт 2012)/3 года </t>
  </si>
  <si>
    <t>факт 2012 года</t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</si>
  <si>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</si>
  <si>
    <t>9 мес.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</si>
  <si>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</si>
  <si>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r>
      <t xml:space="preserve">12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</si>
  <si>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весь комплекс!</t>
  </si>
  <si>
    <t>отчёт 1-КХ</t>
  </si>
  <si>
    <t>по контрактам!</t>
  </si>
  <si>
    <t>2013 год</t>
  </si>
  <si>
    <t>2014 год</t>
  </si>
  <si>
    <t>2015 год</t>
  </si>
  <si>
    <t>прогноз - Пивоварчик Л.Г. по тел.  15.10.2012</t>
  </si>
  <si>
    <t>Содержание и ремонт детских и спортивных площадок</t>
  </si>
  <si>
    <t>Затраты на снос 1 кв. м общей площади ветхого строения</t>
  </si>
  <si>
    <t>Общая площадь снесённого ветхого жилья</t>
  </si>
  <si>
    <r>
      <t xml:space="preserve">Содержание скульптурно-декоративных композиций </t>
    </r>
    <r>
      <rPr>
        <sz val="9"/>
        <rFont val="Times New Roman"/>
        <family val="1"/>
        <charset val="204"/>
      </rPr>
      <t>"Вертолет", "Паровоз", "Машина"</t>
    </r>
  </si>
  <si>
    <t>Затраты на обслуживание 1 кв.м площади с-д к</t>
  </si>
  <si>
    <t>Обслуживаемая площадь скульптурно-декоративных композиций</t>
  </si>
  <si>
    <t xml:space="preserve">за 1 квартал 2013 года </t>
  </si>
  <si>
    <t xml:space="preserve">за 4 квартал 2012 года </t>
  </si>
  <si>
    <t>Информация по объему финансирования мероприятий ведомственной целевой программы "Содержание и текущий ремонт объектов благоустройства, городских дорог в  городе Югорске на 2013-2015 годы"</t>
  </si>
  <si>
    <t>6.13</t>
  </si>
  <si>
    <t>Содержание скульптурно-декоративных композиций</t>
  </si>
  <si>
    <t>(руководитель субъекта бюджетного планирования)</t>
  </si>
  <si>
    <t xml:space="preserve">за 2 квартал 2013 года </t>
  </si>
  <si>
    <t>на 1 июля 2013г.</t>
  </si>
  <si>
    <t>на 01.07.2013</t>
  </si>
  <si>
    <t xml:space="preserve">за 3 квартал 2013 года </t>
  </si>
  <si>
    <t>на 30.09.2013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</si>
</sst>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6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33CC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800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8"/>
      <color rgb="FFFF00FF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9"/>
      <color rgb="FF7030A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rgb="FFFF00FF"/>
      <name val="Times New Roman"/>
      <family val="1"/>
      <charset val="204"/>
    </font>
    <font>
      <b/>
      <sz val="11"/>
      <color rgb="FF80008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40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7" fillId="0" borderId="0" xfId="1" applyNumberFormat="1" applyFont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5" fillId="2" borderId="5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3" fontId="25" fillId="2" borderId="5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17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165" fontId="33" fillId="0" borderId="24" xfId="0" applyNumberFormat="1" applyFont="1" applyBorder="1" applyAlignment="1">
      <alignment vertical="center" wrapText="1"/>
    </xf>
    <xf numFmtId="165" fontId="26" fillId="0" borderId="5" xfId="0" applyNumberFormat="1" applyFont="1" applyBorder="1" applyAlignment="1">
      <alignment vertical="center" wrapText="1"/>
    </xf>
    <xf numFmtId="165" fontId="31" fillId="0" borderId="14" xfId="0" applyNumberFormat="1" applyFont="1" applyBorder="1" applyAlignment="1">
      <alignment vertical="center" wrapText="1"/>
    </xf>
    <xf numFmtId="165" fontId="10" fillId="0" borderId="24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>
      <alignment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33" fillId="0" borderId="4" xfId="0" applyNumberFormat="1" applyFont="1" applyBorder="1" applyAlignment="1">
      <alignment vertical="center" wrapText="1"/>
    </xf>
    <xf numFmtId="3" fontId="26" fillId="0" borderId="5" xfId="0" applyNumberFormat="1" applyFont="1" applyBorder="1" applyAlignment="1">
      <alignment vertical="center" wrapText="1"/>
    </xf>
    <xf numFmtId="165" fontId="33" fillId="2" borderId="24" xfId="0" applyNumberFormat="1" applyFont="1" applyFill="1" applyBorder="1" applyAlignment="1">
      <alignment vertical="center" wrapText="1"/>
    </xf>
    <xf numFmtId="165" fontId="34" fillId="2" borderId="5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33" fillId="2" borderId="24" xfId="0" applyNumberFormat="1" applyFont="1" applyFill="1" applyBorder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vertical="center" wrapText="1"/>
    </xf>
    <xf numFmtId="166" fontId="26" fillId="0" borderId="5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36" fillId="0" borderId="4" xfId="0" applyNumberFormat="1" applyFont="1" applyFill="1" applyBorder="1" applyAlignment="1" applyProtection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27" fillId="2" borderId="24" xfId="0" applyNumberFormat="1" applyFont="1" applyFill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8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3" fontId="25" fillId="2" borderId="5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19" fillId="0" borderId="5" xfId="0" applyFont="1" applyBorder="1" applyAlignment="1">
      <alignment vertical="center" wrapText="1"/>
    </xf>
    <xf numFmtId="4" fontId="40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center" vertical="center" wrapText="1"/>
    </xf>
    <xf numFmtId="0" fontId="2" fillId="3" borderId="26" xfId="0" applyFont="1" applyFill="1" applyBorder="1"/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4" fontId="43" fillId="0" borderId="5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4" fontId="47" fillId="0" borderId="5" xfId="0" applyNumberFormat="1" applyFont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2" fillId="0" borderId="1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29" fillId="0" borderId="16" xfId="0" applyFont="1" applyBorder="1" applyAlignment="1">
      <alignment horizontal="left" vertical="center"/>
    </xf>
    <xf numFmtId="0" fontId="50" fillId="0" borderId="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166" fontId="33" fillId="0" borderId="4" xfId="0" applyNumberFormat="1" applyFont="1" applyBorder="1" applyAlignment="1">
      <alignment horizontal="center" vertical="center" wrapText="1"/>
    </xf>
    <xf numFmtId="166" fontId="2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4" fontId="55" fillId="0" borderId="5" xfId="0" applyNumberFormat="1" applyFont="1" applyFill="1" applyBorder="1" applyAlignment="1" applyProtection="1">
      <alignment horizontal="center" vertical="center" wrapText="1"/>
    </xf>
    <xf numFmtId="4" fontId="53" fillId="0" borderId="6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21" fillId="0" borderId="5" xfId="0" applyNumberFormat="1" applyFont="1" applyFill="1" applyBorder="1" applyAlignment="1" applyProtection="1">
      <alignment horizontal="center" vertical="center" wrapText="1"/>
    </xf>
    <xf numFmtId="3" fontId="56" fillId="0" borderId="6" xfId="0" applyNumberFormat="1" applyFont="1" applyBorder="1" applyAlignment="1">
      <alignment vertical="center" wrapText="1"/>
    </xf>
    <xf numFmtId="165" fontId="56" fillId="2" borderId="14" xfId="0" applyNumberFormat="1" applyFont="1" applyFill="1" applyBorder="1" applyAlignment="1">
      <alignment vertical="center" wrapText="1"/>
    </xf>
    <xf numFmtId="3" fontId="56" fillId="2" borderId="6" xfId="0" applyNumberFormat="1" applyFont="1" applyFill="1" applyBorder="1" applyAlignment="1">
      <alignment vertical="center" wrapText="1"/>
    </xf>
    <xf numFmtId="3" fontId="33" fillId="2" borderId="5" xfId="0" applyNumberFormat="1" applyFont="1" applyFill="1" applyBorder="1" applyAlignment="1">
      <alignment vertical="center" wrapText="1"/>
    </xf>
    <xf numFmtId="3" fontId="56" fillId="2" borderId="5" xfId="0" applyNumberFormat="1" applyFont="1" applyFill="1" applyBorder="1" applyAlignment="1">
      <alignment vertical="center" wrapText="1"/>
    </xf>
    <xf numFmtId="3" fontId="56" fillId="2" borderId="14" xfId="0" applyNumberFormat="1" applyFont="1" applyFill="1" applyBorder="1" applyAlignment="1">
      <alignment vertical="center" wrapText="1"/>
    </xf>
    <xf numFmtId="3" fontId="26" fillId="0" borderId="5" xfId="0" applyNumberFormat="1" applyFont="1" applyFill="1" applyBorder="1" applyAlignment="1">
      <alignment vertical="center" wrapText="1"/>
    </xf>
    <xf numFmtId="3" fontId="56" fillId="0" borderId="14" xfId="0" applyNumberFormat="1" applyFont="1" applyFill="1" applyBorder="1" applyAlignment="1">
      <alignment vertical="center" wrapText="1"/>
    </xf>
    <xf numFmtId="3" fontId="56" fillId="3" borderId="14" xfId="0" applyNumberFormat="1" applyFont="1" applyFill="1" applyBorder="1" applyAlignment="1">
      <alignment vertical="center" wrapText="1"/>
    </xf>
    <xf numFmtId="4" fontId="33" fillId="0" borderId="5" xfId="0" applyNumberFormat="1" applyFont="1" applyFill="1" applyBorder="1" applyAlignment="1" applyProtection="1">
      <alignment horizontal="center" vertical="center" wrapText="1"/>
    </xf>
    <xf numFmtId="4" fontId="52" fillId="0" borderId="5" xfId="0" applyNumberFormat="1" applyFont="1" applyFill="1" applyBorder="1" applyAlignment="1" applyProtection="1">
      <alignment horizontal="center" vertical="center" wrapText="1"/>
    </xf>
    <xf numFmtId="4" fontId="21" fillId="0" borderId="6" xfId="0" applyNumberFormat="1" applyFont="1" applyFill="1" applyBorder="1" applyAlignment="1" applyProtection="1">
      <alignment horizontal="center" vertical="center" wrapText="1"/>
    </xf>
    <xf numFmtId="166" fontId="33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4" fontId="55" fillId="0" borderId="5" xfId="0" applyNumberFormat="1" applyFont="1" applyFill="1" applyBorder="1" applyAlignment="1" applyProtection="1">
      <alignment horizontal="right" vertical="center" wrapText="1"/>
    </xf>
    <xf numFmtId="4" fontId="53" fillId="0" borderId="6" xfId="0" applyNumberFormat="1" applyFont="1" applyFill="1" applyBorder="1" applyAlignment="1" applyProtection="1">
      <alignment horizontal="right" vertical="center" wrapText="1"/>
    </xf>
    <xf numFmtId="166" fontId="33" fillId="0" borderId="4" xfId="0" applyNumberFormat="1" applyFont="1" applyFill="1" applyBorder="1" applyAlignment="1" applyProtection="1">
      <alignment horizontal="right" vertical="center" wrapText="1"/>
    </xf>
    <xf numFmtId="166" fontId="21" fillId="0" borderId="5" xfId="0" applyNumberFormat="1" applyFont="1" applyFill="1" applyBorder="1" applyAlignment="1" applyProtection="1">
      <alignment horizontal="right" vertical="center" wrapText="1"/>
    </xf>
    <xf numFmtId="166" fontId="57" fillId="0" borderId="5" xfId="0" applyNumberFormat="1" applyFont="1" applyFill="1" applyBorder="1" applyAlignment="1" applyProtection="1">
      <alignment horizontal="right" vertical="center" wrapText="1"/>
    </xf>
    <xf numFmtId="4" fontId="58" fillId="0" borderId="5" xfId="0" applyNumberFormat="1" applyFont="1" applyFill="1" applyBorder="1" applyAlignment="1" applyProtection="1">
      <alignment horizontal="right" vertical="center" wrapText="1"/>
    </xf>
    <xf numFmtId="4" fontId="59" fillId="0" borderId="5" xfId="0" applyNumberFormat="1" applyFont="1" applyFill="1" applyBorder="1" applyAlignment="1" applyProtection="1">
      <alignment horizontal="right" vertical="center" wrapText="1"/>
    </xf>
    <xf numFmtId="4" fontId="59" fillId="0" borderId="6" xfId="0" applyNumberFormat="1" applyFont="1" applyFill="1" applyBorder="1" applyAlignment="1" applyProtection="1">
      <alignment horizontal="right" vertical="center" wrapText="1"/>
    </xf>
    <xf numFmtId="0" fontId="56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3" fontId="56" fillId="0" borderId="6" xfId="0" applyNumberFormat="1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vertical="center" wrapText="1"/>
    </xf>
    <xf numFmtId="3" fontId="26" fillId="3" borderId="5" xfId="0" applyNumberFormat="1" applyFont="1" applyFill="1" applyBorder="1" applyAlignment="1">
      <alignment vertical="center" wrapText="1"/>
    </xf>
    <xf numFmtId="3" fontId="56" fillId="3" borderId="6" xfId="0" applyNumberFormat="1" applyFont="1" applyFill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3" fontId="10" fillId="3" borderId="4" xfId="0" applyNumberFormat="1" applyFont="1" applyFill="1" applyBorder="1" applyAlignment="1">
      <alignment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4" fontId="52" fillId="0" borderId="5" xfId="0" applyNumberFormat="1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166" fontId="5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55" fillId="0" borderId="5" xfId="0" applyNumberFormat="1" applyFont="1" applyBorder="1" applyAlignment="1">
      <alignment horizontal="center" vertical="center" wrapText="1"/>
    </xf>
    <xf numFmtId="4" fontId="53" fillId="0" borderId="6" xfId="0" applyNumberFormat="1" applyFont="1" applyBorder="1" applyAlignment="1">
      <alignment horizontal="center" vertical="center" wrapText="1"/>
    </xf>
    <xf numFmtId="166" fontId="7" fillId="0" borderId="24" xfId="0" applyNumberFormat="1" applyFont="1" applyBorder="1" applyAlignment="1">
      <alignment horizontal="right" vertical="center" wrapText="1"/>
    </xf>
    <xf numFmtId="166" fontId="60" fillId="0" borderId="14" xfId="0" applyNumberFormat="1" applyFont="1" applyBorder="1" applyAlignment="1">
      <alignment horizontal="right" vertical="center" wrapText="1"/>
    </xf>
    <xf numFmtId="3" fontId="56" fillId="0" borderId="25" xfId="0" applyNumberFormat="1" applyFont="1" applyBorder="1" applyAlignment="1">
      <alignment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53" fillId="0" borderId="5" xfId="0" applyNumberFormat="1" applyFont="1" applyBorder="1" applyAlignment="1">
      <alignment horizontal="right" vertical="center" wrapText="1"/>
    </xf>
    <xf numFmtId="4" fontId="33" fillId="0" borderId="8" xfId="0" applyNumberFormat="1" applyFont="1" applyBorder="1" applyAlignment="1">
      <alignment horizontal="center" vertical="center" wrapText="1"/>
    </xf>
    <xf numFmtId="166" fontId="33" fillId="0" borderId="7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right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18" fillId="0" borderId="29" xfId="1" applyNumberFormat="1" applyFont="1" applyBorder="1" applyAlignment="1">
      <alignment vertical="center" wrapText="1"/>
    </xf>
    <xf numFmtId="166" fontId="8" fillId="0" borderId="5" xfId="1" applyNumberFormat="1" applyFont="1" applyBorder="1" applyAlignment="1">
      <alignment horizontal="center" vertical="center" wrapText="1"/>
    </xf>
    <xf numFmtId="166" fontId="8" fillId="0" borderId="13" xfId="1" applyNumberFormat="1" applyFont="1" applyBorder="1" applyAlignment="1">
      <alignment horizontal="center" vertical="center" wrapText="1"/>
    </xf>
    <xf numFmtId="166" fontId="10" fillId="0" borderId="13" xfId="1" applyNumberFormat="1" applyFont="1" applyFill="1" applyBorder="1" applyAlignment="1" applyProtection="1">
      <alignment horizontal="center" vertical="center" wrapText="1"/>
    </xf>
    <xf numFmtId="166" fontId="10" fillId="0" borderId="13" xfId="1" applyNumberFormat="1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vertical="center" wrapText="1"/>
    </xf>
    <xf numFmtId="166" fontId="10" fillId="0" borderId="13" xfId="1" applyNumberFormat="1" applyFont="1" applyFill="1" applyBorder="1" applyAlignment="1" applyProtection="1">
      <alignment horizontal="right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0" borderId="28" xfId="1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vertical="center" wrapText="1"/>
    </xf>
    <xf numFmtId="0" fontId="52" fillId="0" borderId="5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3" fontId="52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56" fillId="0" borderId="5" xfId="0" applyNumberFormat="1" applyFont="1" applyBorder="1" applyAlignment="1">
      <alignment vertical="center" wrapText="1"/>
    </xf>
    <xf numFmtId="166" fontId="33" fillId="4" borderId="4" xfId="0" applyNumberFormat="1" applyFont="1" applyFill="1" applyBorder="1" applyAlignment="1" applyProtection="1">
      <alignment horizontal="right"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56" fillId="3" borderId="6" xfId="0" applyFont="1" applyFill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66" fontId="10" fillId="3" borderId="5" xfId="1" applyNumberFormat="1" applyFont="1" applyFill="1" applyBorder="1" applyAlignment="1">
      <alignment vertical="center" wrapText="1"/>
    </xf>
    <xf numFmtId="166" fontId="7" fillId="3" borderId="4" xfId="0" applyNumberFormat="1" applyFont="1" applyFill="1" applyBorder="1" applyAlignment="1" applyProtection="1">
      <alignment horizontal="right" vertical="center" wrapText="1"/>
    </xf>
    <xf numFmtId="166" fontId="33" fillId="3" borderId="4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166" fontId="53" fillId="0" borderId="4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166" fontId="53" fillId="0" borderId="5" xfId="0" applyNumberFormat="1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6" fontId="10" fillId="0" borderId="5" xfId="1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  <color rgb="FFFFFFCC"/>
      <color rgb="FF008000"/>
      <color rgb="FFFF000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zoomScale="110" zoomScaleNormal="110" workbookViewId="0">
      <selection activeCell="E28" sqref="E28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288" t="s">
        <v>0</v>
      </c>
      <c r="F1" s="288"/>
    </row>
    <row r="2" spans="1:10" ht="20.25" customHeight="1" x14ac:dyDescent="0.2">
      <c r="A2" s="1"/>
      <c r="B2" s="1"/>
      <c r="C2" s="1"/>
      <c r="D2" s="270"/>
      <c r="E2" s="270"/>
    </row>
    <row r="3" spans="1:10" ht="52.5" customHeight="1" x14ac:dyDescent="0.2">
      <c r="A3" s="289" t="s">
        <v>184</v>
      </c>
      <c r="B3" s="289"/>
      <c r="C3" s="289"/>
      <c r="D3" s="289"/>
      <c r="E3" s="289"/>
      <c r="F3" s="1"/>
      <c r="G3" s="3"/>
      <c r="H3" s="1"/>
      <c r="I3" s="1"/>
      <c r="J3" s="1"/>
    </row>
    <row r="4" spans="1:10" ht="24" customHeight="1" x14ac:dyDescent="0.2">
      <c r="A4" s="290" t="s">
        <v>191</v>
      </c>
      <c r="B4" s="290"/>
      <c r="C4" s="290"/>
      <c r="D4" s="290"/>
      <c r="E4" s="29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291" t="s">
        <v>4</v>
      </c>
      <c r="B6" s="293" t="s">
        <v>5</v>
      </c>
      <c r="C6" s="293" t="s">
        <v>6</v>
      </c>
      <c r="D6" s="293" t="s">
        <v>7</v>
      </c>
      <c r="E6" s="295" t="s">
        <v>8</v>
      </c>
      <c r="F6" s="297" t="s">
        <v>9</v>
      </c>
      <c r="G6" s="1"/>
      <c r="H6" s="1"/>
      <c r="I6" s="1"/>
      <c r="J6" s="1"/>
    </row>
    <row r="7" spans="1:10" ht="27.75" customHeight="1" x14ac:dyDescent="0.2">
      <c r="A7" s="292"/>
      <c r="B7" s="294"/>
      <c r="C7" s="294"/>
      <c r="D7" s="294"/>
      <c r="E7" s="296"/>
      <c r="F7" s="298"/>
      <c r="G7" s="6" t="s">
        <v>10</v>
      </c>
      <c r="H7" s="1"/>
      <c r="I7" s="1"/>
      <c r="J7" s="1"/>
    </row>
    <row r="8" spans="1:10" ht="24.75" customHeight="1" x14ac:dyDescent="0.2">
      <c r="A8" s="271"/>
      <c r="B8" s="7" t="s">
        <v>11</v>
      </c>
      <c r="C8" s="272" t="s">
        <v>12</v>
      </c>
      <c r="D8" s="240">
        <f>SUM(D9:D13)</f>
        <v>53730.1</v>
      </c>
      <c r="E8" s="241">
        <f>SUM(E9:E13)</f>
        <v>36304.9</v>
      </c>
      <c r="F8" s="237">
        <f>E8/D8</f>
        <v>0.67569016249737113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72" t="s">
        <v>12</v>
      </c>
      <c r="D9" s="240">
        <v>13251</v>
      </c>
      <c r="E9" s="242">
        <v>8364.4</v>
      </c>
      <c r="F9" s="237">
        <f t="shared" ref="F9:F28" si="0">E9/D9</f>
        <v>0.63122783186174625</v>
      </c>
      <c r="G9" s="11">
        <f>E9-D9</f>
        <v>-4886.6000000000004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72" t="s">
        <v>12</v>
      </c>
      <c r="D10" s="240">
        <v>13687.8</v>
      </c>
      <c r="E10" s="243">
        <v>10259.6</v>
      </c>
      <c r="F10" s="237">
        <f t="shared" si="0"/>
        <v>0.74954338900334616</v>
      </c>
      <c r="G10" s="11">
        <f t="shared" ref="G10:G28" si="1">E10-D10</f>
        <v>-3428.1999999999989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72" t="s">
        <v>12</v>
      </c>
      <c r="D11" s="240">
        <v>1795</v>
      </c>
      <c r="E11" s="243">
        <v>1092.5999999999999</v>
      </c>
      <c r="F11" s="237">
        <f t="shared" si="0"/>
        <v>0.60869080779944285</v>
      </c>
      <c r="G11" s="11">
        <f t="shared" si="1"/>
        <v>-702.40000000000009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72" t="s">
        <v>12</v>
      </c>
      <c r="D12" s="240">
        <v>1055</v>
      </c>
      <c r="E12" s="242">
        <v>753.3</v>
      </c>
      <c r="F12" s="237">
        <f t="shared" si="0"/>
        <v>0.71402843601895727</v>
      </c>
      <c r="G12" s="11">
        <f t="shared" si="1"/>
        <v>-301.70000000000005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72" t="s">
        <v>12</v>
      </c>
      <c r="D13" s="240">
        <f>SUM(D14:D26)</f>
        <v>23941.3</v>
      </c>
      <c r="E13" s="241">
        <f>SUM(E14:E26)</f>
        <v>15835.000000000004</v>
      </c>
      <c r="F13" s="237">
        <f t="shared" si="0"/>
        <v>0.66140936373546988</v>
      </c>
      <c r="G13" s="11">
        <f t="shared" si="1"/>
        <v>-8106.2999999999956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969.5</v>
      </c>
      <c r="E14" s="245">
        <v>758.9</v>
      </c>
      <c r="F14" s="237">
        <f t="shared" si="0"/>
        <v>0.78277462609592574</v>
      </c>
      <c r="G14" s="11">
        <f t="shared" si="1"/>
        <v>-210.60000000000002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363</v>
      </c>
      <c r="E15" s="245">
        <v>142.6</v>
      </c>
      <c r="F15" s="237">
        <f t="shared" si="0"/>
        <v>0.39283746556473825</v>
      </c>
      <c r="G15" s="11">
        <f t="shared" si="1"/>
        <v>-220.4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4335.6000000000004</v>
      </c>
      <c r="F16" s="237">
        <f t="shared" si="0"/>
        <v>0.77754662840746058</v>
      </c>
      <c r="G16" s="11">
        <f t="shared" si="1"/>
        <v>-1240.3999999999996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823.1</v>
      </c>
      <c r="F17" s="237">
        <f t="shared" si="0"/>
        <v>0.78018957345971562</v>
      </c>
      <c r="G17" s="11">
        <f t="shared" si="1"/>
        <v>-231.89999999999998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856.4</v>
      </c>
      <c r="F18" s="237">
        <f t="shared" si="0"/>
        <v>0.76056838365896984</v>
      </c>
      <c r="G18" s="11">
        <f t="shared" si="1"/>
        <v>-269.60000000000002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3170</v>
      </c>
      <c r="E19" s="245">
        <v>2310.8000000000002</v>
      </c>
      <c r="F19" s="237">
        <f t="shared" si="0"/>
        <v>0.72895899053627766</v>
      </c>
      <c r="G19" s="11">
        <f t="shared" si="1"/>
        <v>-859.19999999999982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1262.5999999999999</v>
      </c>
      <c r="F20" s="237">
        <f t="shared" si="0"/>
        <v>0.59810516342965414</v>
      </c>
      <c r="G20" s="11">
        <f t="shared" si="1"/>
        <v>-848.40000000000009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772.9</v>
      </c>
      <c r="F21" s="237">
        <f t="shared" si="0"/>
        <v>0.59090214067278291</v>
      </c>
      <c r="G21" s="11">
        <f t="shared" si="1"/>
        <v>-535.1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1245.5999999999999</v>
      </c>
      <c r="E22" s="245">
        <v>394.7</v>
      </c>
      <c r="F22" s="237">
        <f t="shared" si="0"/>
        <v>0.31687540141297366</v>
      </c>
      <c r="G22" s="11">
        <f t="shared" si="1"/>
        <v>-850.89999999999986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338">
        <v>645.9</v>
      </c>
      <c r="E23" s="245">
        <v>293.10000000000002</v>
      </c>
      <c r="F23" s="237">
        <f t="shared" si="0"/>
        <v>0.45378541569902464</v>
      </c>
      <c r="G23" s="11">
        <f t="shared" si="1"/>
        <v>-352.79999999999995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338">
        <v>4759.3</v>
      </c>
      <c r="E24" s="245">
        <v>2783.1</v>
      </c>
      <c r="F24" s="237">
        <f t="shared" si="0"/>
        <v>0.58477086966570713</v>
      </c>
      <c r="G24" s="11">
        <f t="shared" si="1"/>
        <v>-1976.2000000000003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338">
        <v>1055</v>
      </c>
      <c r="E25" s="245">
        <v>897.6</v>
      </c>
      <c r="F25" s="237">
        <f t="shared" si="0"/>
        <v>0.85080568720379146</v>
      </c>
      <c r="G25" s="11">
        <f t="shared" si="1"/>
        <v>-157.39999999999998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338">
        <v>557</v>
      </c>
      <c r="E26" s="245">
        <v>203.6</v>
      </c>
      <c r="F26" s="237">
        <f t="shared" si="0"/>
        <v>0.36552962298025132</v>
      </c>
      <c r="G26" s="11">
        <f t="shared" si="1"/>
        <v>-353.4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72" t="s">
        <v>12</v>
      </c>
      <c r="D27" s="240">
        <f>(62279850.77+427163.71)/1000</f>
        <v>62707.014480000005</v>
      </c>
      <c r="E27" s="241">
        <f>(41574236.08+427163)/1000</f>
        <v>42001.399079999996</v>
      </c>
      <c r="F27" s="237">
        <f t="shared" si="0"/>
        <v>0.6698038397824867</v>
      </c>
      <c r="G27" s="11">
        <f t="shared" si="1"/>
        <v>-20705.61540000001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116437.11448</v>
      </c>
      <c r="E28" s="247">
        <f>E8+E27</f>
        <v>78306.299079999997</v>
      </c>
      <c r="F28" s="238">
        <f t="shared" si="0"/>
        <v>0.67252009318257711</v>
      </c>
      <c r="G28" s="11">
        <f t="shared" si="1"/>
        <v>-38130.815400000007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284" t="s">
        <v>44</v>
      </c>
      <c r="B33" s="284"/>
      <c r="C33" s="279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285" t="s">
        <v>187</v>
      </c>
      <c r="B34" s="285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286" t="s">
        <v>49</v>
      </c>
      <c r="B36" s="286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287" t="s">
        <v>50</v>
      </c>
      <c r="B37" s="287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7" zoomScale="110" zoomScaleNormal="110" workbookViewId="0">
      <selection activeCell="F27" sqref="F27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288" t="s">
        <v>0</v>
      </c>
      <c r="F1" s="288"/>
    </row>
    <row r="2" spans="1:10" ht="20.25" customHeight="1" x14ac:dyDescent="0.2">
      <c r="A2" s="1"/>
      <c r="B2" s="1"/>
      <c r="C2" s="1"/>
      <c r="D2" s="154"/>
      <c r="E2" s="154"/>
    </row>
    <row r="3" spans="1:10" ht="52.5" customHeight="1" x14ac:dyDescent="0.2">
      <c r="A3" s="289" t="s">
        <v>184</v>
      </c>
      <c r="B3" s="289"/>
      <c r="C3" s="289"/>
      <c r="D3" s="289"/>
      <c r="E3" s="289"/>
      <c r="F3" s="1"/>
      <c r="G3" s="3"/>
      <c r="H3" s="1"/>
      <c r="I3" s="1"/>
      <c r="J3" s="1"/>
    </row>
    <row r="4" spans="1:10" ht="24" customHeight="1" x14ac:dyDescent="0.2">
      <c r="A4" s="290" t="s">
        <v>182</v>
      </c>
      <c r="B4" s="290"/>
      <c r="C4" s="290"/>
      <c r="D4" s="290"/>
      <c r="E4" s="29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291" t="s">
        <v>4</v>
      </c>
      <c r="B6" s="293" t="s">
        <v>5</v>
      </c>
      <c r="C6" s="293" t="s">
        <v>6</v>
      </c>
      <c r="D6" s="293" t="s">
        <v>7</v>
      </c>
      <c r="E6" s="295" t="s">
        <v>8</v>
      </c>
      <c r="F6" s="297" t="s">
        <v>9</v>
      </c>
      <c r="G6" s="1"/>
      <c r="H6" s="1"/>
      <c r="I6" s="1"/>
      <c r="J6" s="1"/>
    </row>
    <row r="7" spans="1:10" ht="27.75" customHeight="1" x14ac:dyDescent="0.2">
      <c r="A7" s="292"/>
      <c r="B7" s="294"/>
      <c r="C7" s="294"/>
      <c r="D7" s="294"/>
      <c r="E7" s="296"/>
      <c r="F7" s="298"/>
      <c r="G7" s="6" t="s">
        <v>10</v>
      </c>
      <c r="H7" s="1"/>
      <c r="I7" s="1"/>
      <c r="J7" s="1"/>
    </row>
    <row r="8" spans="1:10" ht="24.75" customHeight="1" x14ac:dyDescent="0.2">
      <c r="A8" s="155"/>
      <c r="B8" s="7" t="s">
        <v>11</v>
      </c>
      <c r="C8" s="156" t="s">
        <v>12</v>
      </c>
      <c r="D8" s="240">
        <f>SUM(D9:D13)</f>
        <v>52715.8</v>
      </c>
      <c r="E8" s="241">
        <f>SUM(E9:E13)</f>
        <v>5740.99</v>
      </c>
      <c r="F8" s="237">
        <f>E8/D8</f>
        <v>0.1089045409535661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56" t="s">
        <v>12</v>
      </c>
      <c r="D9" s="240">
        <v>13251</v>
      </c>
      <c r="E9" s="242">
        <v>2896.5</v>
      </c>
      <c r="F9" s="237">
        <f t="shared" ref="F9:F28" si="0">E9/D9</f>
        <v>0.2185872764319674</v>
      </c>
      <c r="G9" s="11">
        <f>E9-D9</f>
        <v>-10354.5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56" t="s">
        <v>12</v>
      </c>
      <c r="D10" s="240">
        <v>14843</v>
      </c>
      <c r="E10" s="243">
        <v>0</v>
      </c>
      <c r="F10" s="237">
        <f t="shared" si="0"/>
        <v>0</v>
      </c>
      <c r="G10" s="11">
        <f t="shared" ref="G10:G28" si="1">E10-D10</f>
        <v>-14843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56" t="s">
        <v>12</v>
      </c>
      <c r="D11" s="240">
        <v>1795</v>
      </c>
      <c r="E11" s="243">
        <v>0</v>
      </c>
      <c r="F11" s="237">
        <f t="shared" si="0"/>
        <v>0</v>
      </c>
      <c r="G11" s="11">
        <f t="shared" si="1"/>
        <v>-1795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56" t="s">
        <v>12</v>
      </c>
      <c r="D12" s="240">
        <v>1055</v>
      </c>
      <c r="E12" s="242">
        <v>71.900000000000006</v>
      </c>
      <c r="F12" s="237">
        <f t="shared" si="0"/>
        <v>6.8151658767772516E-2</v>
      </c>
      <c r="G12" s="11">
        <f t="shared" si="1"/>
        <v>-983.1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56" t="s">
        <v>12</v>
      </c>
      <c r="D13" s="240">
        <f>SUM(D14:D26)</f>
        <v>21771.8</v>
      </c>
      <c r="E13" s="241">
        <f>SUM(E14:E26)</f>
        <v>2772.5899999999997</v>
      </c>
      <c r="F13" s="237">
        <f t="shared" si="0"/>
        <v>0.12734776178359161</v>
      </c>
      <c r="G13" s="11">
        <f t="shared" si="1"/>
        <v>-18999.21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102.9</v>
      </c>
      <c r="F14" s="237">
        <f t="shared" si="0"/>
        <v>9.0120861797162388E-2</v>
      </c>
      <c r="G14" s="11">
        <f t="shared" si="1"/>
        <v>-1038.8999999999999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43.5</v>
      </c>
      <c r="F15" s="237">
        <f t="shared" si="0"/>
        <v>0.11788617886178862</v>
      </c>
      <c r="G15" s="11">
        <f t="shared" si="1"/>
        <v>-325.5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373.07499999999999</v>
      </c>
      <c r="F16" s="237">
        <f t="shared" si="0"/>
        <v>6.6907281205164995E-2</v>
      </c>
      <c r="G16" s="11">
        <f t="shared" si="1"/>
        <v>-5202.9250000000002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76.7</v>
      </c>
      <c r="F17" s="237">
        <f t="shared" si="0"/>
        <v>7.2701421800947866E-2</v>
      </c>
      <c r="G17" s="11">
        <f t="shared" si="1"/>
        <v>-978.3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152.4</v>
      </c>
      <c r="F18" s="237">
        <f t="shared" si="0"/>
        <v>0.13534635879218473</v>
      </c>
      <c r="G18" s="11">
        <f t="shared" si="1"/>
        <v>-973.6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605.9</v>
      </c>
      <c r="F19" s="237">
        <f t="shared" si="0"/>
        <v>0.2321455938697318</v>
      </c>
      <c r="G19" s="11">
        <f t="shared" si="1"/>
        <v>-2004.1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186.5</v>
      </c>
      <c r="F20" s="237">
        <f t="shared" si="0"/>
        <v>8.8346755092373289E-2</v>
      </c>
      <c r="G20" s="11">
        <f t="shared" si="1"/>
        <v>-1924.5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184.48599999999999</v>
      </c>
      <c r="F21" s="237">
        <f t="shared" si="0"/>
        <v>0.14104434250764525</v>
      </c>
      <c r="G21" s="11">
        <f t="shared" si="1"/>
        <v>-1123.5140000000001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19.600000000000001</v>
      </c>
      <c r="F22" s="237">
        <f t="shared" si="0"/>
        <v>1.5481832543443919E-2</v>
      </c>
      <c r="G22" s="11">
        <f t="shared" si="1"/>
        <v>-1246.4000000000001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44">
        <v>554</v>
      </c>
      <c r="E23" s="245">
        <v>71.8</v>
      </c>
      <c r="F23" s="237">
        <f t="shared" si="0"/>
        <v>0.12960288808664258</v>
      </c>
      <c r="G23" s="11">
        <f t="shared" si="1"/>
        <v>-482.2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0</v>
      </c>
      <c r="F24" s="237">
        <f t="shared" si="0"/>
        <v>0</v>
      </c>
      <c r="G24" s="11">
        <f t="shared" si="1"/>
        <v>-3000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44">
        <v>600</v>
      </c>
      <c r="E26" s="245">
        <v>58.165999999999997</v>
      </c>
      <c r="F26" s="237">
        <f t="shared" si="0"/>
        <v>9.6943333333333326E-2</v>
      </c>
      <c r="G26" s="11">
        <f t="shared" si="1"/>
        <v>-541.83400000000006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156" t="s">
        <v>12</v>
      </c>
      <c r="D27" s="240">
        <v>60852</v>
      </c>
      <c r="E27" s="241">
        <v>8747.4</v>
      </c>
      <c r="F27" s="237">
        <f t="shared" si="0"/>
        <v>0.143748767501479</v>
      </c>
      <c r="G27" s="11">
        <f t="shared" si="1"/>
        <v>-52104.6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113567.8</v>
      </c>
      <c r="E28" s="247">
        <f>E8+E27</f>
        <v>14488.39</v>
      </c>
      <c r="F28" s="238">
        <f t="shared" si="0"/>
        <v>0.12757480553466738</v>
      </c>
      <c r="G28" s="11">
        <f t="shared" si="1"/>
        <v>-99079.41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284" t="s">
        <v>44</v>
      </c>
      <c r="B33" s="284"/>
      <c r="C33" s="153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285" t="s">
        <v>187</v>
      </c>
      <c r="B34" s="285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286" t="s">
        <v>49</v>
      </c>
      <c r="B36" s="286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287" t="s">
        <v>50</v>
      </c>
      <c r="B37" s="287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zoomScale="110" zoomScaleNormal="110" workbookViewId="0">
      <selection activeCell="D14" sqref="D14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288" t="s">
        <v>0</v>
      </c>
      <c r="F1" s="288"/>
    </row>
    <row r="2" spans="1:10" ht="20.25" customHeight="1" x14ac:dyDescent="0.2">
      <c r="A2" s="1"/>
      <c r="B2" s="1"/>
      <c r="C2" s="1"/>
      <c r="D2" s="260"/>
      <c r="E2" s="260"/>
    </row>
    <row r="3" spans="1:10" ht="52.5" customHeight="1" x14ac:dyDescent="0.2">
      <c r="A3" s="289" t="s">
        <v>184</v>
      </c>
      <c r="B3" s="289"/>
      <c r="C3" s="289"/>
      <c r="D3" s="289"/>
      <c r="E3" s="289"/>
      <c r="F3" s="1"/>
      <c r="G3" s="3"/>
      <c r="H3" s="1"/>
      <c r="I3" s="1"/>
      <c r="J3" s="1"/>
    </row>
    <row r="4" spans="1:10" ht="24" customHeight="1" x14ac:dyDescent="0.2">
      <c r="A4" s="290" t="s">
        <v>188</v>
      </c>
      <c r="B4" s="290"/>
      <c r="C4" s="290"/>
      <c r="D4" s="290"/>
      <c r="E4" s="29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291" t="s">
        <v>4</v>
      </c>
      <c r="B6" s="293" t="s">
        <v>5</v>
      </c>
      <c r="C6" s="293" t="s">
        <v>6</v>
      </c>
      <c r="D6" s="293" t="s">
        <v>7</v>
      </c>
      <c r="E6" s="295" t="s">
        <v>8</v>
      </c>
      <c r="F6" s="297" t="s">
        <v>9</v>
      </c>
      <c r="G6" s="1"/>
      <c r="H6" s="1"/>
      <c r="I6" s="1"/>
      <c r="J6" s="1"/>
    </row>
    <row r="7" spans="1:10" ht="27.75" customHeight="1" x14ac:dyDescent="0.2">
      <c r="A7" s="292"/>
      <c r="B7" s="294"/>
      <c r="C7" s="294"/>
      <c r="D7" s="294"/>
      <c r="E7" s="296"/>
      <c r="F7" s="298"/>
      <c r="G7" s="6" t="s">
        <v>10</v>
      </c>
      <c r="H7" s="1"/>
      <c r="I7" s="1"/>
      <c r="J7" s="1"/>
    </row>
    <row r="8" spans="1:10" ht="24.75" customHeight="1" x14ac:dyDescent="0.2">
      <c r="A8" s="261"/>
      <c r="B8" s="7" t="s">
        <v>11</v>
      </c>
      <c r="C8" s="262" t="s">
        <v>12</v>
      </c>
      <c r="D8" s="240">
        <f>SUM(D9:D13)</f>
        <v>52615.8</v>
      </c>
      <c r="E8" s="241">
        <f>SUM(E9:E13)</f>
        <v>16147.898000000001</v>
      </c>
      <c r="F8" s="237">
        <f>E8/D8</f>
        <v>0.30690207124095803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62" t="s">
        <v>12</v>
      </c>
      <c r="D9" s="240">
        <v>13251</v>
      </c>
      <c r="E9" s="242">
        <v>6550.5</v>
      </c>
      <c r="F9" s="237">
        <f t="shared" ref="F9:F28" si="0">E9/D9</f>
        <v>0.49434004980756169</v>
      </c>
      <c r="G9" s="11">
        <f>E9-D9</f>
        <v>-6700.5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62" t="s">
        <v>12</v>
      </c>
      <c r="D10" s="240">
        <v>14843</v>
      </c>
      <c r="E10" s="243">
        <v>2360</v>
      </c>
      <c r="F10" s="237">
        <f t="shared" si="0"/>
        <v>0.15899750724247119</v>
      </c>
      <c r="G10" s="11">
        <f t="shared" ref="G10:G28" si="1">E10-D10</f>
        <v>-12483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62" t="s">
        <v>12</v>
      </c>
      <c r="D11" s="240">
        <v>1795</v>
      </c>
      <c r="E11" s="243">
        <v>318.2</v>
      </c>
      <c r="F11" s="237">
        <f t="shared" si="0"/>
        <v>0.17727019498607241</v>
      </c>
      <c r="G11" s="11">
        <f t="shared" si="1"/>
        <v>-1476.8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62" t="s">
        <v>12</v>
      </c>
      <c r="D12" s="240">
        <v>1055</v>
      </c>
      <c r="E12" s="242">
        <v>258.39999999999998</v>
      </c>
      <c r="F12" s="237">
        <f t="shared" si="0"/>
        <v>0.2449289099526066</v>
      </c>
      <c r="G12" s="11">
        <f t="shared" si="1"/>
        <v>-796.6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62" t="s">
        <v>12</v>
      </c>
      <c r="D13" s="240">
        <f>SUM(D14:D26)</f>
        <v>21671.8</v>
      </c>
      <c r="E13" s="241">
        <f>SUM(E14:E26)</f>
        <v>6660.7980000000007</v>
      </c>
      <c r="F13" s="237">
        <f t="shared" si="0"/>
        <v>0.30734862817117181</v>
      </c>
      <c r="G13" s="11">
        <f t="shared" si="1"/>
        <v>-15011.001999999999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459.5</v>
      </c>
      <c r="F14" s="237">
        <f t="shared" si="0"/>
        <v>0.40243475214573482</v>
      </c>
      <c r="G14" s="11">
        <f t="shared" si="1"/>
        <v>-682.3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116.98</v>
      </c>
      <c r="F15" s="237">
        <f t="shared" si="0"/>
        <v>0.31701897018970193</v>
      </c>
      <c r="G15" s="11">
        <f t="shared" si="1"/>
        <v>-252.01999999999998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1697.46</v>
      </c>
      <c r="F16" s="237">
        <f t="shared" si="0"/>
        <v>0.30442252510760404</v>
      </c>
      <c r="G16" s="11">
        <f t="shared" si="1"/>
        <v>-3878.54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224.86600000000001</v>
      </c>
      <c r="F17" s="237">
        <f t="shared" si="0"/>
        <v>0.21314312796208532</v>
      </c>
      <c r="G17" s="11">
        <f t="shared" si="1"/>
        <v>-830.13400000000001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363.46600000000001</v>
      </c>
      <c r="F18" s="237">
        <f t="shared" si="0"/>
        <v>0.32279396092362345</v>
      </c>
      <c r="G18" s="11">
        <f t="shared" si="1"/>
        <v>-762.53399999999999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1451.799</v>
      </c>
      <c r="F19" s="237">
        <f t="shared" si="0"/>
        <v>0.55624482758620686</v>
      </c>
      <c r="G19" s="11">
        <f t="shared" si="1"/>
        <v>-1158.201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412.5</v>
      </c>
      <c r="F20" s="237">
        <f t="shared" si="0"/>
        <v>0.19540502131691143</v>
      </c>
      <c r="G20" s="11">
        <f t="shared" si="1"/>
        <v>-1698.5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425.36399999999998</v>
      </c>
      <c r="F21" s="237">
        <f t="shared" si="0"/>
        <v>0.3252018348623853</v>
      </c>
      <c r="G21" s="11">
        <f t="shared" si="1"/>
        <v>-882.63599999999997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49.1</v>
      </c>
      <c r="F22" s="237">
        <f t="shared" si="0"/>
        <v>3.8783570300157978E-2</v>
      </c>
      <c r="G22" s="11">
        <f t="shared" si="1"/>
        <v>-1216.9000000000001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80">
        <f>554-60</f>
        <v>494</v>
      </c>
      <c r="E23" s="245">
        <v>171.3</v>
      </c>
      <c r="F23" s="237">
        <f t="shared" si="0"/>
        <v>0.3467611336032389</v>
      </c>
      <c r="G23" s="11">
        <f t="shared" si="1"/>
        <v>-322.7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248.6</v>
      </c>
      <c r="F24" s="237">
        <f t="shared" si="0"/>
        <v>8.2866666666666658E-2</v>
      </c>
      <c r="G24" s="11">
        <f t="shared" si="1"/>
        <v>-2751.4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80">
        <f>600-40</f>
        <v>560</v>
      </c>
      <c r="E26" s="245">
        <v>142.30000000000001</v>
      </c>
      <c r="F26" s="237">
        <f t="shared" si="0"/>
        <v>0.25410714285714286</v>
      </c>
      <c r="G26" s="11">
        <f t="shared" si="1"/>
        <v>-417.7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62" t="s">
        <v>12</v>
      </c>
      <c r="D27" s="240">
        <v>60852</v>
      </c>
      <c r="E27" s="241">
        <v>25193.5</v>
      </c>
      <c r="F27" s="237">
        <f t="shared" si="0"/>
        <v>0.41401268651810952</v>
      </c>
      <c r="G27" s="11">
        <f t="shared" si="1"/>
        <v>-35658.5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113467.8</v>
      </c>
      <c r="E28" s="247">
        <f>E8+E27</f>
        <v>41341.398000000001</v>
      </c>
      <c r="F28" s="238">
        <f t="shared" si="0"/>
        <v>0.36434475683850398</v>
      </c>
      <c r="G28" s="11">
        <f t="shared" si="1"/>
        <v>-72126.402000000002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284" t="s">
        <v>44</v>
      </c>
      <c r="B33" s="284"/>
      <c r="C33" s="269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285" t="s">
        <v>187</v>
      </c>
      <c r="B34" s="285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286" t="s">
        <v>49</v>
      </c>
      <c r="B36" s="286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287" t="s">
        <v>50</v>
      </c>
      <c r="B37" s="287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14" t="s">
        <v>106</v>
      </c>
      <c r="B1" s="314"/>
      <c r="C1" s="314"/>
      <c r="D1" s="314"/>
      <c r="E1" s="314"/>
      <c r="F1" s="314"/>
      <c r="G1" s="314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 t="s">
        <v>192</v>
      </c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15" t="s">
        <v>4</v>
      </c>
      <c r="B3" s="317" t="s">
        <v>107</v>
      </c>
      <c r="C3" s="319" t="s">
        <v>108</v>
      </c>
      <c r="D3" s="321" t="s">
        <v>109</v>
      </c>
      <c r="E3" s="319" t="s">
        <v>110</v>
      </c>
      <c r="F3" s="319"/>
      <c r="G3" s="323"/>
      <c r="H3" s="304" t="s">
        <v>108</v>
      </c>
      <c r="I3" s="306" t="s">
        <v>111</v>
      </c>
      <c r="J3" s="307"/>
      <c r="K3" s="308"/>
      <c r="L3" s="306" t="s">
        <v>61</v>
      </c>
      <c r="M3" s="307"/>
      <c r="N3" s="308"/>
      <c r="O3" s="306" t="s">
        <v>112</v>
      </c>
      <c r="P3" s="307"/>
      <c r="Q3" s="308"/>
      <c r="R3" s="309" t="s">
        <v>113</v>
      </c>
      <c r="S3" s="310"/>
      <c r="T3" s="310"/>
      <c r="U3" s="311"/>
      <c r="V3" s="312" t="s">
        <v>114</v>
      </c>
      <c r="W3" s="313"/>
      <c r="X3" s="31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16"/>
      <c r="B4" s="318"/>
      <c r="C4" s="320"/>
      <c r="D4" s="322"/>
      <c r="E4" s="277" t="s">
        <v>172</v>
      </c>
      <c r="F4" s="277" t="s">
        <v>173</v>
      </c>
      <c r="G4" s="74" t="s">
        <v>174</v>
      </c>
      <c r="H4" s="305"/>
      <c r="I4" s="276" t="s">
        <v>172</v>
      </c>
      <c r="J4" s="277" t="s">
        <v>173</v>
      </c>
      <c r="K4" s="74" t="s">
        <v>174</v>
      </c>
      <c r="L4" s="276" t="s">
        <v>172</v>
      </c>
      <c r="M4" s="277" t="s">
        <v>173</v>
      </c>
      <c r="N4" s="74" t="s">
        <v>174</v>
      </c>
      <c r="O4" s="276" t="s">
        <v>172</v>
      </c>
      <c r="P4" s="277" t="s">
        <v>173</v>
      </c>
      <c r="Q4" s="74" t="s">
        <v>174</v>
      </c>
      <c r="R4" s="276" t="s">
        <v>172</v>
      </c>
      <c r="S4" s="277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75">
        <v>1</v>
      </c>
      <c r="B5" s="276">
        <v>2</v>
      </c>
      <c r="C5" s="277">
        <v>3</v>
      </c>
      <c r="D5" s="278">
        <v>4</v>
      </c>
      <c r="E5" s="277">
        <v>5</v>
      </c>
      <c r="F5" s="277">
        <v>6</v>
      </c>
      <c r="G5" s="74">
        <v>7</v>
      </c>
      <c r="H5" s="273">
        <v>8</v>
      </c>
      <c r="I5" s="276">
        <v>9</v>
      </c>
      <c r="J5" s="277">
        <v>10</v>
      </c>
      <c r="K5" s="74">
        <v>11</v>
      </c>
      <c r="L5" s="276">
        <v>12</v>
      </c>
      <c r="M5" s="277">
        <v>13</v>
      </c>
      <c r="N5" s="74">
        <v>14</v>
      </c>
      <c r="O5" s="276">
        <v>15</v>
      </c>
      <c r="P5" s="277">
        <v>16</v>
      </c>
      <c r="Q5" s="74">
        <v>17</v>
      </c>
      <c r="R5" s="276">
        <v>18</v>
      </c>
      <c r="S5" s="277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77"/>
      <c r="D6" s="278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53730.1</v>
      </c>
      <c r="S6" s="85">
        <f>SUM(S7:S15)</f>
        <v>54969</v>
      </c>
      <c r="T6" s="176">
        <f>SUM(T7:T15)</f>
        <v>57717</v>
      </c>
      <c r="U6" s="84">
        <f>SUM(R6:T6)</f>
        <v>166416.1</v>
      </c>
      <c r="V6" s="248"/>
      <c r="W6" s="249"/>
      <c r="X6" s="251"/>
      <c r="Y6" s="299" t="s">
        <v>175</v>
      </c>
      <c r="Z6" s="299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74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13687.8</v>
      </c>
      <c r="S10" s="95">
        <v>15585</v>
      </c>
      <c r="T10" s="182">
        <v>16364</v>
      </c>
      <c r="U10" s="84">
        <f t="shared" si="0"/>
        <v>45636.800000000003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74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74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74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23941.3</v>
      </c>
      <c r="S15" s="109">
        <f>SUM(S16:S29)</f>
        <v>22478</v>
      </c>
      <c r="T15" s="182">
        <f>SUM(T16:T29)</f>
        <v>23602</v>
      </c>
      <c r="U15" s="84">
        <f t="shared" si="0"/>
        <v>70021.3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74" t="s">
        <v>83</v>
      </c>
      <c r="D16" s="42" t="s">
        <v>82</v>
      </c>
      <c r="E16" s="196">
        <f>R16*1000/L16</f>
        <v>157.38636363636363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969.5</v>
      </c>
      <c r="S16" s="111">
        <v>1341</v>
      </c>
      <c r="T16" s="200">
        <v>1408</v>
      </c>
      <c r="U16" s="84">
        <f t="shared" si="0"/>
        <v>3718.5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74" t="s">
        <v>84</v>
      </c>
      <c r="D17" s="42" t="s">
        <v>82</v>
      </c>
      <c r="E17" s="196">
        <f>R17*1000/L17</f>
        <v>960.31746031746036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363</v>
      </c>
      <c r="S17" s="111">
        <v>388</v>
      </c>
      <c r="T17" s="200">
        <v>407</v>
      </c>
      <c r="U17" s="84">
        <f t="shared" si="0"/>
        <v>1158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274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74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74" t="s">
        <v>87</v>
      </c>
      <c r="D20" s="42" t="s">
        <v>88</v>
      </c>
      <c r="E20" s="339">
        <f t="shared" ref="E20:G25" si="2">R20*1000/O20</f>
        <v>3747.0449172576832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f>681+131+34</f>
        <v>846</v>
      </c>
      <c r="P20" s="56">
        <v>717</v>
      </c>
      <c r="Q20" s="188">
        <v>717</v>
      </c>
      <c r="R20" s="199">
        <v>3170</v>
      </c>
      <c r="S20" s="111">
        <v>2215</v>
      </c>
      <c r="T20" s="201">
        <v>2326</v>
      </c>
      <c r="U20" s="84">
        <f t="shared" si="0"/>
        <v>7711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74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74" t="s">
        <v>91</v>
      </c>
      <c r="D22" s="42" t="s">
        <v>90</v>
      </c>
      <c r="E22" s="196">
        <f t="shared" si="2"/>
        <v>21208.333333333332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254.5</v>
      </c>
      <c r="S22" s="111">
        <v>247</v>
      </c>
      <c r="T22" s="201">
        <v>259</v>
      </c>
      <c r="U22" s="84">
        <f t="shared" si="0"/>
        <v>760.5</v>
      </c>
      <c r="V22" s="300">
        <f>R22+R23</f>
        <v>1308</v>
      </c>
      <c r="W22" s="302">
        <f>S22+S23</f>
        <v>1373</v>
      </c>
      <c r="X22" s="30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74" t="s">
        <v>92</v>
      </c>
      <c r="D23" s="42" t="s">
        <v>90</v>
      </c>
      <c r="E23" s="196">
        <f t="shared" si="2"/>
        <v>2701.2820512820513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1053.5</v>
      </c>
      <c r="S23" s="111">
        <v>1126</v>
      </c>
      <c r="T23" s="201">
        <v>1183</v>
      </c>
      <c r="U23" s="84">
        <f t="shared" si="0"/>
        <v>3362.5</v>
      </c>
      <c r="V23" s="301"/>
      <c r="W23" s="303"/>
      <c r="X23" s="30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74" t="s">
        <v>93</v>
      </c>
      <c r="D24" s="42" t="s">
        <v>90</v>
      </c>
      <c r="E24" s="196">
        <f t="shared" si="2"/>
        <v>7200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1245.5999999999999</v>
      </c>
      <c r="S24" s="111">
        <v>1329</v>
      </c>
      <c r="T24" s="201">
        <v>1396</v>
      </c>
      <c r="U24" s="84">
        <f t="shared" si="0"/>
        <v>3970.6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74" t="s">
        <v>94</v>
      </c>
      <c r="D25" s="42" t="s">
        <v>90</v>
      </c>
      <c r="E25" s="196">
        <f t="shared" si="2"/>
        <v>15378.571428571429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282">
        <v>645.9</v>
      </c>
      <c r="S25" s="111">
        <v>582</v>
      </c>
      <c r="T25" s="201">
        <v>611</v>
      </c>
      <c r="U25" s="84">
        <f t="shared" si="0"/>
        <v>1838.9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74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1903.72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4759.3</v>
      </c>
      <c r="S27" s="111">
        <v>3150</v>
      </c>
      <c r="T27" s="200">
        <v>3308</v>
      </c>
      <c r="U27" s="84">
        <f t="shared" si="0"/>
        <v>11217.3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74" t="s">
        <v>180</v>
      </c>
      <c r="D29" s="42" t="s">
        <v>82</v>
      </c>
      <c r="E29" s="196">
        <f t="shared" si="3"/>
        <v>55.901244480128462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81">
        <v>557</v>
      </c>
      <c r="S29" s="111">
        <v>630</v>
      </c>
      <c r="T29" s="200">
        <v>661</v>
      </c>
      <c r="U29" s="84">
        <f t="shared" si="0"/>
        <v>1848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74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62707</v>
      </c>
      <c r="S30" s="85">
        <v>63895</v>
      </c>
      <c r="T30" s="219">
        <v>65324</v>
      </c>
      <c r="U30" s="84">
        <f t="shared" si="0"/>
        <v>191926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56.096415360208859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59476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181740.27249999999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556.89138576779033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59476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181740.27249999999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116437.1</v>
      </c>
      <c r="S34" s="135">
        <f>S6+S30</f>
        <v>118864</v>
      </c>
      <c r="T34" s="230">
        <f>T6+T30</f>
        <v>123041</v>
      </c>
      <c r="U34" s="136">
        <f t="shared" si="0"/>
        <v>358342.1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283" t="s">
        <v>189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  <mergeCell ref="A1:G1"/>
    <mergeCell ref="A3:A4"/>
    <mergeCell ref="B3:B4"/>
    <mergeCell ref="C3:C4"/>
    <mergeCell ref="D3:D4"/>
    <mergeCell ref="E3:G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selection activeCell="E6" sqref="E6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14" t="s">
        <v>106</v>
      </c>
      <c r="B1" s="314"/>
      <c r="C1" s="314"/>
      <c r="D1" s="314"/>
      <c r="E1" s="314"/>
      <c r="F1" s="314"/>
      <c r="G1" s="314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 t="s">
        <v>190</v>
      </c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15" t="s">
        <v>4</v>
      </c>
      <c r="B3" s="317" t="s">
        <v>107</v>
      </c>
      <c r="C3" s="319" t="s">
        <v>108</v>
      </c>
      <c r="D3" s="321" t="s">
        <v>109</v>
      </c>
      <c r="E3" s="319" t="s">
        <v>110</v>
      </c>
      <c r="F3" s="319"/>
      <c r="G3" s="323"/>
      <c r="H3" s="304" t="s">
        <v>108</v>
      </c>
      <c r="I3" s="306" t="s">
        <v>111</v>
      </c>
      <c r="J3" s="307"/>
      <c r="K3" s="308"/>
      <c r="L3" s="306" t="s">
        <v>61</v>
      </c>
      <c r="M3" s="307"/>
      <c r="N3" s="308"/>
      <c r="O3" s="306" t="s">
        <v>112</v>
      </c>
      <c r="P3" s="307"/>
      <c r="Q3" s="308"/>
      <c r="R3" s="309" t="s">
        <v>113</v>
      </c>
      <c r="S3" s="310"/>
      <c r="T3" s="310"/>
      <c r="U3" s="311"/>
      <c r="V3" s="312" t="s">
        <v>114</v>
      </c>
      <c r="W3" s="313"/>
      <c r="X3" s="31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16"/>
      <c r="B4" s="318"/>
      <c r="C4" s="320"/>
      <c r="D4" s="322"/>
      <c r="E4" s="265" t="s">
        <v>172</v>
      </c>
      <c r="F4" s="265" t="s">
        <v>173</v>
      </c>
      <c r="G4" s="74" t="s">
        <v>174</v>
      </c>
      <c r="H4" s="305"/>
      <c r="I4" s="264" t="s">
        <v>172</v>
      </c>
      <c r="J4" s="265" t="s">
        <v>173</v>
      </c>
      <c r="K4" s="74" t="s">
        <v>174</v>
      </c>
      <c r="L4" s="264" t="s">
        <v>172</v>
      </c>
      <c r="M4" s="265" t="s">
        <v>173</v>
      </c>
      <c r="N4" s="74" t="s">
        <v>174</v>
      </c>
      <c r="O4" s="264" t="s">
        <v>172</v>
      </c>
      <c r="P4" s="265" t="s">
        <v>173</v>
      </c>
      <c r="Q4" s="74" t="s">
        <v>174</v>
      </c>
      <c r="R4" s="264" t="s">
        <v>172</v>
      </c>
      <c r="S4" s="265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63">
        <v>1</v>
      </c>
      <c r="B5" s="264">
        <v>2</v>
      </c>
      <c r="C5" s="265">
        <v>3</v>
      </c>
      <c r="D5" s="266">
        <v>4</v>
      </c>
      <c r="E5" s="265">
        <v>5</v>
      </c>
      <c r="F5" s="265">
        <v>6</v>
      </c>
      <c r="G5" s="74">
        <v>7</v>
      </c>
      <c r="H5" s="267">
        <v>8</v>
      </c>
      <c r="I5" s="264">
        <v>9</v>
      </c>
      <c r="J5" s="265">
        <v>10</v>
      </c>
      <c r="K5" s="74">
        <v>11</v>
      </c>
      <c r="L5" s="264">
        <v>12</v>
      </c>
      <c r="M5" s="265">
        <v>13</v>
      </c>
      <c r="N5" s="74">
        <v>14</v>
      </c>
      <c r="O5" s="264">
        <v>15</v>
      </c>
      <c r="P5" s="265">
        <v>16</v>
      </c>
      <c r="Q5" s="74">
        <v>17</v>
      </c>
      <c r="R5" s="264">
        <v>18</v>
      </c>
      <c r="S5" s="265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65"/>
      <c r="D6" s="266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52615.8</v>
      </c>
      <c r="S6" s="85">
        <f>SUM(S7:S15)</f>
        <v>54969</v>
      </c>
      <c r="T6" s="176">
        <f>SUM(T7:T15)</f>
        <v>57717</v>
      </c>
      <c r="U6" s="84">
        <f>SUM(R6:T6)</f>
        <v>165301.79999999999</v>
      </c>
      <c r="V6" s="248"/>
      <c r="W6" s="249"/>
      <c r="X6" s="251"/>
      <c r="Y6" s="299" t="s">
        <v>175</v>
      </c>
      <c r="Z6" s="299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6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6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6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6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21671.8</v>
      </c>
      <c r="S15" s="109">
        <f>SUM(S16:S29)</f>
        <v>22478</v>
      </c>
      <c r="T15" s="182">
        <f>SUM(T16:T29)</f>
        <v>23602</v>
      </c>
      <c r="U15" s="84">
        <f t="shared" si="0"/>
        <v>67751.8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68" t="s">
        <v>83</v>
      </c>
      <c r="D16" s="42" t="s">
        <v>82</v>
      </c>
      <c r="E16" s="196">
        <f>R16*1000/L16</f>
        <v>185.35714285714286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f>1277-135.2</f>
        <v>1141.8</v>
      </c>
      <c r="S16" s="111">
        <v>1341</v>
      </c>
      <c r="T16" s="200">
        <v>1408</v>
      </c>
      <c r="U16" s="84">
        <f t="shared" si="0"/>
        <v>3890.8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6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26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6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6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6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6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300">
        <f>R22+R23</f>
        <v>1308</v>
      </c>
      <c r="W22" s="302">
        <f>S22+S23</f>
        <v>1373</v>
      </c>
      <c r="X22" s="30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6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301"/>
      <c r="W23" s="303"/>
      <c r="X23" s="30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6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68" t="s">
        <v>94</v>
      </c>
      <c r="D25" s="42" t="s">
        <v>90</v>
      </c>
      <c r="E25" s="196">
        <f t="shared" si="2"/>
        <v>11761.904761904761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282">
        <f>554-60</f>
        <v>494</v>
      </c>
      <c r="S25" s="111">
        <v>582</v>
      </c>
      <c r="T25" s="201">
        <v>611</v>
      </c>
      <c r="U25" s="84">
        <f t="shared" si="0"/>
        <v>1687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6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68" t="s">
        <v>180</v>
      </c>
      <c r="D29" s="42" t="s">
        <v>82</v>
      </c>
      <c r="E29" s="196">
        <f t="shared" si="3"/>
        <v>56.202328382175835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81">
        <f>600-40</f>
        <v>560</v>
      </c>
      <c r="S29" s="111">
        <v>630</v>
      </c>
      <c r="T29" s="200">
        <v>661</v>
      </c>
      <c r="U29" s="84">
        <f t="shared" si="0"/>
        <v>1851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6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113467.8</v>
      </c>
      <c r="S34" s="135">
        <f>S6+S30</f>
        <v>118864</v>
      </c>
      <c r="T34" s="230">
        <f>T6+T30</f>
        <v>123041</v>
      </c>
      <c r="U34" s="136">
        <f t="shared" si="0"/>
        <v>355372.79999999999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283" t="s">
        <v>189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A1:G1"/>
    <mergeCell ref="A3:A4"/>
    <mergeCell ref="B3:B4"/>
    <mergeCell ref="C3:C4"/>
    <mergeCell ref="D3:D4"/>
    <mergeCell ref="E3:G3"/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selection activeCell="A2" sqref="A2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14" t="s">
        <v>106</v>
      </c>
      <c r="B1" s="314"/>
      <c r="C1" s="314"/>
      <c r="D1" s="314"/>
      <c r="E1" s="314"/>
      <c r="F1" s="314"/>
      <c r="G1" s="314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/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15" t="s">
        <v>4</v>
      </c>
      <c r="B3" s="317" t="s">
        <v>107</v>
      </c>
      <c r="C3" s="319" t="s">
        <v>108</v>
      </c>
      <c r="D3" s="321" t="s">
        <v>109</v>
      </c>
      <c r="E3" s="319" t="s">
        <v>110</v>
      </c>
      <c r="F3" s="319"/>
      <c r="G3" s="323"/>
      <c r="H3" s="304" t="s">
        <v>108</v>
      </c>
      <c r="I3" s="306" t="s">
        <v>111</v>
      </c>
      <c r="J3" s="307"/>
      <c r="K3" s="308"/>
      <c r="L3" s="306" t="s">
        <v>61</v>
      </c>
      <c r="M3" s="307"/>
      <c r="N3" s="308"/>
      <c r="O3" s="306" t="s">
        <v>112</v>
      </c>
      <c r="P3" s="307"/>
      <c r="Q3" s="308"/>
      <c r="R3" s="309" t="s">
        <v>113</v>
      </c>
      <c r="S3" s="310"/>
      <c r="T3" s="310"/>
      <c r="U3" s="311"/>
      <c r="V3" s="312" t="s">
        <v>114</v>
      </c>
      <c r="W3" s="313"/>
      <c r="X3" s="31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16"/>
      <c r="B4" s="318"/>
      <c r="C4" s="320"/>
      <c r="D4" s="322"/>
      <c r="E4" s="161" t="s">
        <v>172</v>
      </c>
      <c r="F4" s="161" t="s">
        <v>173</v>
      </c>
      <c r="G4" s="74" t="s">
        <v>174</v>
      </c>
      <c r="H4" s="305"/>
      <c r="I4" s="160" t="s">
        <v>172</v>
      </c>
      <c r="J4" s="161" t="s">
        <v>173</v>
      </c>
      <c r="K4" s="74" t="s">
        <v>174</v>
      </c>
      <c r="L4" s="160" t="s">
        <v>172</v>
      </c>
      <c r="M4" s="161" t="s">
        <v>173</v>
      </c>
      <c r="N4" s="74" t="s">
        <v>174</v>
      </c>
      <c r="O4" s="160" t="s">
        <v>172</v>
      </c>
      <c r="P4" s="161" t="s">
        <v>173</v>
      </c>
      <c r="Q4" s="74" t="s">
        <v>174</v>
      </c>
      <c r="R4" s="160" t="s">
        <v>172</v>
      </c>
      <c r="S4" s="161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159">
        <v>1</v>
      </c>
      <c r="B5" s="160">
        <v>2</v>
      </c>
      <c r="C5" s="161">
        <v>3</v>
      </c>
      <c r="D5" s="162">
        <v>4</v>
      </c>
      <c r="E5" s="161">
        <v>5</v>
      </c>
      <c r="F5" s="161">
        <v>6</v>
      </c>
      <c r="G5" s="74">
        <v>7</v>
      </c>
      <c r="H5" s="163">
        <v>8</v>
      </c>
      <c r="I5" s="160">
        <v>9</v>
      </c>
      <c r="J5" s="161">
        <v>10</v>
      </c>
      <c r="K5" s="74">
        <v>11</v>
      </c>
      <c r="L5" s="160">
        <v>12</v>
      </c>
      <c r="M5" s="161">
        <v>13</v>
      </c>
      <c r="N5" s="74">
        <v>14</v>
      </c>
      <c r="O5" s="160">
        <v>15</v>
      </c>
      <c r="P5" s="161">
        <v>16</v>
      </c>
      <c r="Q5" s="74">
        <v>17</v>
      </c>
      <c r="R5" s="160">
        <v>18</v>
      </c>
      <c r="S5" s="161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161"/>
      <c r="D6" s="162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52851</v>
      </c>
      <c r="S6" s="85">
        <f>SUM(S7:S15)</f>
        <v>54969</v>
      </c>
      <c r="T6" s="176">
        <f>SUM(T7:T15)</f>
        <v>57717</v>
      </c>
      <c r="U6" s="84">
        <f>SUM(R6:T6)</f>
        <v>165537</v>
      </c>
      <c r="V6" s="248"/>
      <c r="W6" s="249"/>
      <c r="X6" s="251"/>
      <c r="Y6" s="299" t="s">
        <v>175</v>
      </c>
      <c r="Z6" s="299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15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15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15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15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21907</v>
      </c>
      <c r="S15" s="109">
        <f>SUM(S16:S29)</f>
        <v>22478</v>
      </c>
      <c r="T15" s="182">
        <f>SUM(T16:T29)</f>
        <v>23602</v>
      </c>
      <c r="U15" s="84">
        <f t="shared" si="0"/>
        <v>67987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158" t="s">
        <v>83</v>
      </c>
      <c r="D16" s="42" t="s">
        <v>82</v>
      </c>
      <c r="E16" s="196">
        <f>R16*1000/L16</f>
        <v>207.30519480519482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1277</v>
      </c>
      <c r="S16" s="111">
        <v>1341</v>
      </c>
      <c r="T16" s="200">
        <v>1408</v>
      </c>
      <c r="U16" s="84">
        <f t="shared" si="0"/>
        <v>4026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15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15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15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15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15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15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300">
        <f>R22+R23</f>
        <v>1308</v>
      </c>
      <c r="W22" s="302">
        <f>S22+S23</f>
        <v>1373</v>
      </c>
      <c r="X22" s="302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15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301"/>
      <c r="W23" s="303"/>
      <c r="X23" s="30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15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158" t="s">
        <v>94</v>
      </c>
      <c r="D25" s="42" t="s">
        <v>90</v>
      </c>
      <c r="E25" s="196">
        <f t="shared" si="2"/>
        <v>13190.476190476191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199">
        <v>554</v>
      </c>
      <c r="S25" s="111">
        <v>582</v>
      </c>
      <c r="T25" s="201">
        <v>611</v>
      </c>
      <c r="U25" s="84">
        <f t="shared" si="0"/>
        <v>1747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15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158" t="s">
        <v>180</v>
      </c>
      <c r="D29" s="42" t="s">
        <v>82</v>
      </c>
      <c r="E29" s="196">
        <f t="shared" si="3"/>
        <v>60.216780409474104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13">
        <v>600</v>
      </c>
      <c r="S29" s="111">
        <v>630</v>
      </c>
      <c r="T29" s="200">
        <v>661</v>
      </c>
      <c r="U29" s="84">
        <f t="shared" si="0"/>
        <v>1891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15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113703</v>
      </c>
      <c r="S34" s="135">
        <f>S6+S30</f>
        <v>118864</v>
      </c>
      <c r="T34" s="230">
        <f>T6+T30</f>
        <v>123041</v>
      </c>
      <c r="U34" s="136">
        <f t="shared" si="0"/>
        <v>355608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  <mergeCell ref="A1:G1"/>
    <mergeCell ref="A3:A4"/>
    <mergeCell ref="B3:B4"/>
    <mergeCell ref="C3:C4"/>
    <mergeCell ref="D3:D4"/>
    <mergeCell ref="E3:G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B16" sqref="B16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88" t="s">
        <v>0</v>
      </c>
      <c r="E1" s="288"/>
    </row>
    <row r="2" spans="1:10" ht="20.25" customHeight="1" x14ac:dyDescent="0.2">
      <c r="A2" s="1"/>
      <c r="B2" s="1"/>
      <c r="C2" s="1"/>
      <c r="D2" s="146"/>
      <c r="E2" s="146"/>
    </row>
    <row r="3" spans="1:10" ht="52.5" customHeight="1" x14ac:dyDescent="0.2">
      <c r="A3" s="289" t="s">
        <v>1</v>
      </c>
      <c r="B3" s="289"/>
      <c r="C3" s="289"/>
      <c r="D3" s="289"/>
      <c r="E3" s="289"/>
      <c r="F3" s="1"/>
      <c r="G3" s="3" t="s">
        <v>2</v>
      </c>
      <c r="H3" s="1"/>
      <c r="I3" s="1"/>
      <c r="J3" s="1"/>
    </row>
    <row r="4" spans="1:10" ht="24" customHeight="1" x14ac:dyDescent="0.2">
      <c r="A4" s="290" t="s">
        <v>183</v>
      </c>
      <c r="B4" s="290"/>
      <c r="C4" s="290"/>
      <c r="D4" s="290"/>
      <c r="E4" s="290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 t="s">
        <v>3</v>
      </c>
      <c r="F5" s="1"/>
      <c r="G5" s="1"/>
      <c r="H5" s="1"/>
      <c r="I5" s="1"/>
      <c r="J5" s="1"/>
    </row>
    <row r="6" spans="1:10" ht="18" customHeight="1" x14ac:dyDescent="0.2">
      <c r="A6" s="291" t="s">
        <v>4</v>
      </c>
      <c r="B6" s="293" t="s">
        <v>5</v>
      </c>
      <c r="C6" s="293" t="s">
        <v>6</v>
      </c>
      <c r="D6" s="293" t="s">
        <v>7</v>
      </c>
      <c r="E6" s="295" t="s">
        <v>8</v>
      </c>
      <c r="F6" s="324" t="s">
        <v>9</v>
      </c>
      <c r="G6" s="1"/>
      <c r="H6" s="1"/>
      <c r="I6" s="1"/>
      <c r="J6" s="1"/>
    </row>
    <row r="7" spans="1:10" ht="27.75" customHeight="1" x14ac:dyDescent="0.2">
      <c r="A7" s="292"/>
      <c r="B7" s="294"/>
      <c r="C7" s="294"/>
      <c r="D7" s="294"/>
      <c r="E7" s="296"/>
      <c r="F7" s="324"/>
      <c r="G7" s="6" t="s">
        <v>10</v>
      </c>
      <c r="H7" s="1"/>
      <c r="I7" s="1"/>
      <c r="J7" s="1"/>
    </row>
    <row r="8" spans="1:10" ht="24.75" customHeight="1" x14ac:dyDescent="0.2">
      <c r="A8" s="147"/>
      <c r="B8" s="7" t="s">
        <v>11</v>
      </c>
      <c r="C8" s="148" t="s">
        <v>12</v>
      </c>
      <c r="D8" s="8">
        <f>SUM(D9:D13)</f>
        <v>48189</v>
      </c>
      <c r="E8" s="232">
        <f>SUM(E9:E13)</f>
        <v>48187</v>
      </c>
      <c r="F8" s="239">
        <f>E8/D8</f>
        <v>0.99995849675237092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48" t="s">
        <v>12</v>
      </c>
      <c r="D9" s="8">
        <v>15420</v>
      </c>
      <c r="E9" s="233">
        <v>15420</v>
      </c>
      <c r="F9" s="239">
        <f t="shared" ref="F9:F27" si="0">E9/D9</f>
        <v>1</v>
      </c>
      <c r="G9" s="11">
        <f>E9-D9</f>
        <v>0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48" t="s">
        <v>12</v>
      </c>
      <c r="D10" s="8">
        <v>12251</v>
      </c>
      <c r="E10" s="234">
        <v>12251</v>
      </c>
      <c r="F10" s="239">
        <f t="shared" si="0"/>
        <v>1</v>
      </c>
      <c r="G10" s="11">
        <f t="shared" ref="G10:G27" si="1">E10-D10</f>
        <v>0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48" t="s">
        <v>12</v>
      </c>
      <c r="D11" s="8">
        <v>1602</v>
      </c>
      <c r="E11" s="234">
        <v>1602</v>
      </c>
      <c r="F11" s="239">
        <f t="shared" si="0"/>
        <v>1</v>
      </c>
      <c r="G11" s="11">
        <f t="shared" si="1"/>
        <v>0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48" t="s">
        <v>12</v>
      </c>
      <c r="D12" s="8">
        <v>1000</v>
      </c>
      <c r="E12" s="233">
        <v>999</v>
      </c>
      <c r="F12" s="239">
        <f t="shared" si="0"/>
        <v>0.999</v>
      </c>
      <c r="G12" s="11">
        <f t="shared" si="1"/>
        <v>-1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48" t="s">
        <v>12</v>
      </c>
      <c r="D13" s="8">
        <f>SUM(D14:D25)</f>
        <v>17916</v>
      </c>
      <c r="E13" s="232">
        <f>SUM(E14:E25)</f>
        <v>17915</v>
      </c>
      <c r="F13" s="239">
        <f t="shared" si="0"/>
        <v>0.99994418396963602</v>
      </c>
      <c r="G13" s="11">
        <f t="shared" si="1"/>
        <v>-1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15">
        <v>1044</v>
      </c>
      <c r="E14" s="235">
        <v>1044</v>
      </c>
      <c r="F14" s="239">
        <f t="shared" si="0"/>
        <v>1</v>
      </c>
      <c r="G14" s="11">
        <f t="shared" si="1"/>
        <v>0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15">
        <v>442</v>
      </c>
      <c r="E15" s="235">
        <v>441</v>
      </c>
      <c r="F15" s="239">
        <f t="shared" si="0"/>
        <v>0.99773755656108598</v>
      </c>
      <c r="G15" s="11">
        <f t="shared" si="1"/>
        <v>-1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15">
        <v>3932</v>
      </c>
      <c r="E16" s="235">
        <v>3932</v>
      </c>
      <c r="F16" s="239">
        <f t="shared" si="0"/>
        <v>1</v>
      </c>
      <c r="G16" s="11">
        <f t="shared" si="1"/>
        <v>0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15">
        <v>997</v>
      </c>
      <c r="E17" s="235">
        <v>997</v>
      </c>
      <c r="F17" s="239">
        <f t="shared" si="0"/>
        <v>1</v>
      </c>
      <c r="G17" s="11">
        <f t="shared" si="1"/>
        <v>0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27</v>
      </c>
      <c r="C18" s="14"/>
      <c r="D18" s="15">
        <v>2241</v>
      </c>
      <c r="E18" s="235">
        <v>2241</v>
      </c>
      <c r="F18" s="239">
        <f t="shared" si="0"/>
        <v>1</v>
      </c>
      <c r="G18" s="11">
        <f t="shared" si="1"/>
        <v>0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29</v>
      </c>
      <c r="C19" s="14"/>
      <c r="D19" s="15">
        <v>2462</v>
      </c>
      <c r="E19" s="235">
        <v>2462</v>
      </c>
      <c r="F19" s="239">
        <f t="shared" si="0"/>
        <v>1</v>
      </c>
      <c r="G19" s="11">
        <f t="shared" si="1"/>
        <v>0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31</v>
      </c>
      <c r="C20" s="14"/>
      <c r="D20" s="15">
        <v>1232</v>
      </c>
      <c r="E20" s="235">
        <v>1232</v>
      </c>
      <c r="F20" s="239">
        <f t="shared" si="0"/>
        <v>1</v>
      </c>
      <c r="G20" s="11">
        <f t="shared" si="1"/>
        <v>0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33</v>
      </c>
      <c r="C21" s="14"/>
      <c r="D21" s="15">
        <v>1118</v>
      </c>
      <c r="E21" s="235">
        <v>1118</v>
      </c>
      <c r="F21" s="239">
        <f t="shared" si="0"/>
        <v>1</v>
      </c>
      <c r="G21" s="11">
        <f t="shared" si="1"/>
        <v>0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35</v>
      </c>
      <c r="C22" s="14"/>
      <c r="D22" s="15">
        <v>520</v>
      </c>
      <c r="E22" s="235">
        <v>520</v>
      </c>
      <c r="F22" s="239">
        <f t="shared" si="0"/>
        <v>1</v>
      </c>
      <c r="G22" s="11">
        <f t="shared" si="1"/>
        <v>0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37</v>
      </c>
      <c r="C23" s="14"/>
      <c r="D23" s="15">
        <v>1064</v>
      </c>
      <c r="E23" s="235">
        <v>1064</v>
      </c>
      <c r="F23" s="239">
        <f t="shared" si="0"/>
        <v>1</v>
      </c>
      <c r="G23" s="11">
        <f t="shared" si="1"/>
        <v>0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15">
        <v>1864</v>
      </c>
      <c r="E24" s="235">
        <v>1864</v>
      </c>
      <c r="F24" s="239">
        <f t="shared" si="0"/>
        <v>1</v>
      </c>
      <c r="G24" s="11">
        <f t="shared" si="1"/>
        <v>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15">
        <v>1000</v>
      </c>
      <c r="E25" s="235">
        <v>1000</v>
      </c>
      <c r="F25" s="239">
        <f t="shared" si="0"/>
        <v>1</v>
      </c>
      <c r="G25" s="11">
        <f t="shared" si="1"/>
        <v>0</v>
      </c>
      <c r="H25" s="1"/>
      <c r="I25" s="1"/>
      <c r="J25" s="1"/>
    </row>
    <row r="26" spans="1:10" ht="28.5" x14ac:dyDescent="0.2">
      <c r="A26" s="9"/>
      <c r="B26" s="16" t="s">
        <v>42</v>
      </c>
      <c r="C26" s="148" t="s">
        <v>12</v>
      </c>
      <c r="D26" s="8">
        <v>56491</v>
      </c>
      <c r="E26" s="232">
        <v>56491</v>
      </c>
      <c r="F26" s="239">
        <f t="shared" si="0"/>
        <v>1</v>
      </c>
      <c r="G26" s="11">
        <f t="shared" si="1"/>
        <v>0</v>
      </c>
      <c r="H26" s="1"/>
      <c r="I26" s="1"/>
      <c r="J26" s="1"/>
    </row>
    <row r="27" spans="1:10" ht="19.5" customHeight="1" thickBot="1" x14ac:dyDescent="0.25">
      <c r="A27" s="17"/>
      <c r="B27" s="18" t="s">
        <v>43</v>
      </c>
      <c r="C27" s="19"/>
      <c r="D27" s="20">
        <f>D8+D26</f>
        <v>104680</v>
      </c>
      <c r="E27" s="236">
        <f>E8+E26</f>
        <v>104678</v>
      </c>
      <c r="F27" s="239">
        <f t="shared" si="0"/>
        <v>0.99998089415361102</v>
      </c>
      <c r="G27" s="11">
        <f t="shared" si="1"/>
        <v>-2</v>
      </c>
      <c r="H27" s="1"/>
      <c r="I27" s="1"/>
      <c r="J27" s="1"/>
    </row>
    <row r="28" spans="1:10" x14ac:dyDescent="0.2">
      <c r="A28" s="21"/>
      <c r="B28" s="21"/>
      <c r="C28" s="21"/>
      <c r="D28" s="22"/>
      <c r="E28" s="22"/>
      <c r="F28" s="5"/>
      <c r="G28" s="5"/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ht="16.5" customHeight="1" x14ac:dyDescent="0.2">
      <c r="A31" s="23" t="s">
        <v>104</v>
      </c>
      <c r="B31" s="21"/>
      <c r="C31" s="21"/>
      <c r="D31" s="22"/>
      <c r="E31" s="22"/>
      <c r="F31" s="5"/>
      <c r="G31" s="5"/>
      <c r="H31" s="1"/>
      <c r="I31" s="1"/>
      <c r="J31" s="1"/>
    </row>
    <row r="32" spans="1:10" ht="32.25" customHeight="1" x14ac:dyDescent="0.25">
      <c r="A32" s="284" t="s">
        <v>44</v>
      </c>
      <c r="B32" s="284"/>
      <c r="C32" s="153"/>
      <c r="D32" s="24" t="s">
        <v>45</v>
      </c>
      <c r="E32" s="25"/>
      <c r="F32" s="27"/>
      <c r="G32" s="1"/>
      <c r="H32" s="1"/>
      <c r="I32" s="1"/>
      <c r="J32" s="1"/>
    </row>
    <row r="33" spans="1:10" x14ac:dyDescent="0.2">
      <c r="A33" s="285" t="s">
        <v>46</v>
      </c>
      <c r="B33" s="285"/>
      <c r="C33" s="63"/>
      <c r="D33" s="157" t="s">
        <v>47</v>
      </c>
      <c r="E33" s="157" t="s">
        <v>48</v>
      </c>
      <c r="F33" s="149"/>
      <c r="G33" s="1"/>
      <c r="H33" s="1"/>
      <c r="I33" s="1"/>
      <c r="J33" s="1"/>
    </row>
    <row r="34" spans="1:10" ht="42" customHeight="1" x14ac:dyDescent="0.2">
      <c r="A34" s="28"/>
      <c r="B34" s="28"/>
      <c r="C34" s="26"/>
      <c r="D34" s="26"/>
      <c r="E34" s="26"/>
      <c r="F34" s="26"/>
      <c r="G34" s="1"/>
      <c r="H34" s="1"/>
      <c r="I34" s="1"/>
      <c r="J34" s="1"/>
    </row>
    <row r="35" spans="1:10" ht="15.75" x14ac:dyDescent="0.2">
      <c r="A35" s="286" t="s">
        <v>49</v>
      </c>
      <c r="B35" s="286"/>
      <c r="C35" s="25"/>
      <c r="D35" s="27"/>
      <c r="E35" s="26"/>
      <c r="F35" s="26"/>
      <c r="G35" s="1"/>
      <c r="H35" s="1"/>
      <c r="I35" s="1"/>
      <c r="J35" s="1"/>
    </row>
    <row r="36" spans="1:10" ht="15.75" x14ac:dyDescent="0.2">
      <c r="A36" s="287" t="s">
        <v>50</v>
      </c>
      <c r="B36" s="287"/>
      <c r="C36" s="149" t="s">
        <v>48</v>
      </c>
      <c r="D36" s="149"/>
      <c r="E36" s="26"/>
      <c r="F36" s="26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3">
    <mergeCell ref="F6:F7"/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topLeftCell="A8" zoomScale="110" zoomScaleNormal="110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N26" sqref="N2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29"/>
      <c r="B1" s="29"/>
      <c r="C1" s="29"/>
      <c r="D1" s="29"/>
      <c r="E1" s="29"/>
      <c r="F1" s="29"/>
      <c r="G1" s="29"/>
      <c r="H1" s="29"/>
      <c r="I1" s="30" t="s">
        <v>51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8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8" customHeight="1" x14ac:dyDescent="0.2">
      <c r="A3" s="332" t="s">
        <v>52</v>
      </c>
      <c r="B3" s="332"/>
      <c r="C3" s="332"/>
      <c r="D3" s="332"/>
      <c r="E3" s="332"/>
      <c r="F3" s="332"/>
      <c r="G3" s="332"/>
      <c r="H3" s="332"/>
      <c r="I3" s="3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16.5" customHeight="1" x14ac:dyDescent="0.2">
      <c r="A4" s="332" t="s">
        <v>53</v>
      </c>
      <c r="B4" s="332"/>
      <c r="C4" s="332"/>
      <c r="D4" s="332"/>
      <c r="E4" s="332"/>
      <c r="F4" s="332"/>
      <c r="G4" s="332"/>
      <c r="H4" s="332"/>
      <c r="I4" s="332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33.75" customHeight="1" x14ac:dyDescent="0.2">
      <c r="A5" s="332" t="s">
        <v>167</v>
      </c>
      <c r="B5" s="332"/>
      <c r="C5" s="332"/>
      <c r="D5" s="332"/>
      <c r="E5" s="332"/>
      <c r="F5" s="332"/>
      <c r="G5" s="332"/>
      <c r="H5" s="332"/>
      <c r="I5" s="332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9.5" customHeight="1" x14ac:dyDescent="0.2">
      <c r="A6" s="31"/>
      <c r="B6" s="31"/>
      <c r="C6" s="31"/>
      <c r="D6" s="31"/>
      <c r="E6" s="32"/>
      <c r="F6" s="32"/>
      <c r="G6" s="32"/>
      <c r="H6" s="32"/>
      <c r="I6" s="31"/>
      <c r="J6" s="152" t="s">
        <v>166</v>
      </c>
      <c r="K6" s="29"/>
      <c r="L6" s="333" t="s">
        <v>115</v>
      </c>
      <c r="M6" s="333"/>
      <c r="N6" s="333"/>
      <c r="O6" s="333"/>
      <c r="P6" s="333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2.25" customHeight="1" x14ac:dyDescent="0.2">
      <c r="A7" s="325" t="s">
        <v>4</v>
      </c>
      <c r="B7" s="325" t="s">
        <v>54</v>
      </c>
      <c r="C7" s="325" t="s">
        <v>55</v>
      </c>
      <c r="D7" s="325" t="s">
        <v>56</v>
      </c>
      <c r="E7" s="334" t="s">
        <v>57</v>
      </c>
      <c r="F7" s="335"/>
      <c r="G7" s="336" t="s">
        <v>58</v>
      </c>
      <c r="H7" s="337"/>
      <c r="I7" s="325" t="s">
        <v>59</v>
      </c>
      <c r="J7" s="139"/>
      <c r="K7" s="29"/>
      <c r="L7" s="33" t="s">
        <v>60</v>
      </c>
      <c r="M7" s="34" t="s">
        <v>61</v>
      </c>
      <c r="N7" s="34" t="s">
        <v>62</v>
      </c>
      <c r="O7" s="327" t="s">
        <v>63</v>
      </c>
      <c r="P7" s="328"/>
      <c r="Q7" s="34" t="s">
        <v>64</v>
      </c>
      <c r="R7" s="141"/>
      <c r="S7" s="35"/>
      <c r="T7" s="35"/>
      <c r="U7" s="35"/>
      <c r="V7" s="35"/>
      <c r="W7" s="35"/>
      <c r="X7" s="36"/>
      <c r="Y7" s="29"/>
      <c r="Z7" s="29"/>
      <c r="AA7" s="29"/>
      <c r="AB7" s="29"/>
      <c r="AC7" s="29"/>
      <c r="AD7" s="29"/>
      <c r="AE7" s="29"/>
      <c r="AF7" s="29"/>
    </row>
    <row r="8" spans="1:32" ht="32.25" customHeight="1" x14ac:dyDescent="0.2">
      <c r="A8" s="326"/>
      <c r="B8" s="326"/>
      <c r="C8" s="326"/>
      <c r="D8" s="326"/>
      <c r="E8" s="150" t="s">
        <v>65</v>
      </c>
      <c r="F8" s="37" t="s">
        <v>66</v>
      </c>
      <c r="G8" s="150" t="s">
        <v>67</v>
      </c>
      <c r="H8" s="38" t="s">
        <v>66</v>
      </c>
      <c r="I8" s="326"/>
      <c r="J8" s="139"/>
      <c r="K8" s="29"/>
      <c r="L8" s="33"/>
      <c r="M8" s="33"/>
      <c r="N8" s="33"/>
      <c r="O8" s="39" t="s">
        <v>161</v>
      </c>
      <c r="P8" s="39" t="s">
        <v>168</v>
      </c>
      <c r="Q8" s="40">
        <v>33539</v>
      </c>
      <c r="R8" s="143" t="s">
        <v>162</v>
      </c>
      <c r="S8" s="35"/>
      <c r="T8" s="35"/>
      <c r="U8" s="35"/>
      <c r="V8" s="35"/>
      <c r="W8" s="35"/>
      <c r="X8" s="36"/>
      <c r="Y8" s="29"/>
      <c r="Z8" s="29"/>
      <c r="AA8" s="29"/>
      <c r="AB8" s="29"/>
      <c r="AC8" s="29"/>
      <c r="AD8" s="29"/>
      <c r="AE8" s="29"/>
      <c r="AF8" s="29"/>
    </row>
    <row r="9" spans="1:32" ht="12.75" customHeight="1" x14ac:dyDescent="0.2">
      <c r="A9" s="150">
        <v>1</v>
      </c>
      <c r="B9" s="150">
        <v>2</v>
      </c>
      <c r="C9" s="150">
        <v>3</v>
      </c>
      <c r="D9" s="150">
        <v>4</v>
      </c>
      <c r="E9" s="150">
        <v>5</v>
      </c>
      <c r="F9" s="150">
        <v>6</v>
      </c>
      <c r="G9" s="150">
        <v>7</v>
      </c>
      <c r="H9" s="38">
        <v>8</v>
      </c>
      <c r="I9" s="150" t="s">
        <v>68</v>
      </c>
      <c r="J9" s="139"/>
      <c r="K9" s="29"/>
      <c r="L9" s="34">
        <v>10</v>
      </c>
      <c r="M9" s="34">
        <v>11</v>
      </c>
      <c r="N9" s="34">
        <v>12</v>
      </c>
      <c r="O9" s="40">
        <v>13</v>
      </c>
      <c r="P9" s="40">
        <v>14</v>
      </c>
      <c r="Q9" s="40">
        <v>15</v>
      </c>
      <c r="R9" s="144">
        <v>16</v>
      </c>
      <c r="S9" s="35"/>
      <c r="T9" s="35"/>
      <c r="U9" s="35"/>
      <c r="V9" s="35"/>
      <c r="W9" s="35"/>
      <c r="X9" s="36"/>
      <c r="Y9" s="29"/>
      <c r="Z9" s="29"/>
      <c r="AA9" s="29"/>
      <c r="AB9" s="29"/>
      <c r="AC9" s="29"/>
      <c r="AD9" s="29"/>
      <c r="AE9" s="29"/>
      <c r="AF9" s="29"/>
    </row>
    <row r="10" spans="1:32" ht="25.5" customHeight="1" x14ac:dyDescent="0.2">
      <c r="A10" s="150">
        <v>1</v>
      </c>
      <c r="B10" s="41" t="s">
        <v>69</v>
      </c>
      <c r="C10" s="42" t="s">
        <v>70</v>
      </c>
      <c r="D10" s="43">
        <v>105.41</v>
      </c>
      <c r="E10" s="43">
        <f>F10</f>
        <v>150.73535444770286</v>
      </c>
      <c r="F10" s="44">
        <f>O10/N10/1000</f>
        <v>150.73535444770286</v>
      </c>
      <c r="G10" s="43">
        <f>(D10+O10/1000/N10+R10)/3</f>
        <v>126.27178481590096</v>
      </c>
      <c r="H10" s="45">
        <f>P10/1000/N10</f>
        <v>150.73535444770283</v>
      </c>
      <c r="I10" s="46">
        <f>H10/F10</f>
        <v>0.99999999999999978</v>
      </c>
      <c r="J10" s="139"/>
      <c r="K10" s="29"/>
      <c r="L10" s="47"/>
      <c r="M10" s="47"/>
      <c r="N10" s="48">
        <v>102.3</v>
      </c>
      <c r="O10" s="48">
        <v>15420226.76</v>
      </c>
      <c r="P10" s="165">
        <v>15420226.76</v>
      </c>
      <c r="Q10" s="47"/>
      <c r="R10" s="142">
        <v>122.67</v>
      </c>
      <c r="S10" s="164" t="s">
        <v>169</v>
      </c>
      <c r="T10" s="35"/>
      <c r="U10" s="35"/>
      <c r="V10" s="35"/>
      <c r="W10" s="35"/>
      <c r="X10" s="36"/>
      <c r="Y10" s="29"/>
      <c r="Z10" s="29"/>
      <c r="AA10" s="29"/>
      <c r="AB10" s="29"/>
      <c r="AC10" s="29"/>
      <c r="AD10" s="29"/>
      <c r="AE10" s="29"/>
      <c r="AF10" s="29"/>
    </row>
    <row r="11" spans="1:32" ht="24" customHeight="1" x14ac:dyDescent="0.2">
      <c r="A11" s="150">
        <v>2</v>
      </c>
      <c r="B11" s="41" t="s">
        <v>71</v>
      </c>
      <c r="C11" s="42" t="s">
        <v>72</v>
      </c>
      <c r="D11" s="43">
        <v>0.1</v>
      </c>
      <c r="E11" s="43">
        <f t="shared" ref="E11:E31" si="0">F11</f>
        <v>0.1035498727080294</v>
      </c>
      <c r="F11" s="44">
        <f>L11/Q11</f>
        <v>0.1035498727080294</v>
      </c>
      <c r="G11" s="43">
        <f>(D11+H11+R11)/3</f>
        <v>0.10451662423600981</v>
      </c>
      <c r="H11" s="45">
        <f>L11/Q11</f>
        <v>0.1035498727080294</v>
      </c>
      <c r="I11" s="46">
        <f t="shared" ref="I11:I31" si="1">H11/F11</f>
        <v>1</v>
      </c>
      <c r="J11" s="139"/>
      <c r="K11" s="29"/>
      <c r="L11" s="47">
        <v>3620</v>
      </c>
      <c r="M11" s="47"/>
      <c r="N11" s="48"/>
      <c r="O11" s="48"/>
      <c r="P11" s="165"/>
      <c r="Q11" s="47">
        <v>34959</v>
      </c>
      <c r="R11" s="142">
        <v>0.11</v>
      </c>
      <c r="S11" s="35"/>
      <c r="T11" s="36"/>
      <c r="U11" s="36"/>
      <c r="V11" s="36"/>
      <c r="W11" s="36"/>
      <c r="X11" s="36"/>
      <c r="Y11" s="29"/>
      <c r="Z11" s="29"/>
      <c r="AA11" s="29"/>
      <c r="AB11" s="29"/>
      <c r="AC11" s="29"/>
      <c r="AD11" s="29"/>
      <c r="AE11" s="29"/>
      <c r="AF11" s="29"/>
    </row>
    <row r="12" spans="1:32" ht="24" customHeight="1" x14ac:dyDescent="0.2">
      <c r="A12" s="150">
        <v>3</v>
      </c>
      <c r="B12" s="41" t="s">
        <v>73</v>
      </c>
      <c r="C12" s="42" t="s">
        <v>74</v>
      </c>
      <c r="D12" s="43">
        <v>3.63</v>
      </c>
      <c r="E12" s="43">
        <f t="shared" si="0"/>
        <v>2.9262850768042559</v>
      </c>
      <c r="F12" s="44">
        <f>N12/Q12</f>
        <v>2.9262850768042559</v>
      </c>
      <c r="G12" s="43">
        <f>(D12+H12+R12)/3</f>
        <v>3.3620950256014184</v>
      </c>
      <c r="H12" s="45">
        <f>N12/Q12</f>
        <v>2.9262850768042559</v>
      </c>
      <c r="I12" s="46">
        <f t="shared" si="1"/>
        <v>1</v>
      </c>
      <c r="J12" s="139"/>
      <c r="K12" s="29"/>
      <c r="L12" s="47"/>
      <c r="M12" s="47"/>
      <c r="N12" s="48">
        <v>102.3</v>
      </c>
      <c r="O12" s="48"/>
      <c r="P12" s="165"/>
      <c r="Q12" s="49">
        <v>34.959000000000003</v>
      </c>
      <c r="R12" s="142">
        <v>3.53</v>
      </c>
      <c r="S12" s="50"/>
      <c r="T12" s="50"/>
      <c r="U12" s="50"/>
      <c r="V12" s="51"/>
      <c r="W12" s="51"/>
      <c r="X12" s="51"/>
      <c r="Y12" s="29"/>
      <c r="Z12" s="29"/>
      <c r="AA12" s="29"/>
      <c r="AB12" s="29"/>
      <c r="AC12" s="29"/>
      <c r="AD12" s="29"/>
      <c r="AE12" s="29"/>
      <c r="AF12" s="29"/>
    </row>
    <row r="13" spans="1:32" ht="21" customHeight="1" x14ac:dyDescent="0.2">
      <c r="A13" s="150">
        <v>4</v>
      </c>
      <c r="B13" s="41" t="s">
        <v>75</v>
      </c>
      <c r="C13" s="42" t="s">
        <v>76</v>
      </c>
      <c r="D13" s="43">
        <v>7.12</v>
      </c>
      <c r="E13" s="43">
        <f t="shared" si="0"/>
        <v>7.4535598844360536</v>
      </c>
      <c r="F13" s="44">
        <f>M13/Q13</f>
        <v>7.4535598844360536</v>
      </c>
      <c r="G13" s="43">
        <f t="shared" ref="G13:G31" si="2">(D13+H13+R13)/3</f>
        <v>7.3678532948120186</v>
      </c>
      <c r="H13" s="45">
        <f>M13/Q13</f>
        <v>7.4535598844360536</v>
      </c>
      <c r="I13" s="46">
        <f t="shared" si="1"/>
        <v>1</v>
      </c>
      <c r="J13" s="139"/>
      <c r="K13" s="29"/>
      <c r="L13" s="47"/>
      <c r="M13" s="52">
        <f>118363+140706+1500</f>
        <v>260569</v>
      </c>
      <c r="N13" s="48"/>
      <c r="O13" s="48"/>
      <c r="P13" s="165"/>
      <c r="Q13" s="47">
        <v>34959</v>
      </c>
      <c r="R13" s="142">
        <v>7.53</v>
      </c>
      <c r="S13" s="50"/>
      <c r="T13" s="50"/>
      <c r="U13" s="50"/>
      <c r="V13" s="51"/>
      <c r="W13" s="51"/>
      <c r="X13" s="51"/>
      <c r="Y13" s="29"/>
      <c r="Z13" s="29"/>
      <c r="AA13" s="29"/>
      <c r="AB13" s="29"/>
      <c r="AC13" s="29"/>
      <c r="AD13" s="29"/>
      <c r="AE13" s="29"/>
      <c r="AF13" s="29"/>
    </row>
    <row r="14" spans="1:32" ht="18.75" customHeight="1" x14ac:dyDescent="0.2">
      <c r="A14" s="150">
        <v>5</v>
      </c>
      <c r="B14" s="41" t="s">
        <v>77</v>
      </c>
      <c r="C14" s="42" t="s">
        <v>72</v>
      </c>
      <c r="D14" s="43">
        <v>5.39</v>
      </c>
      <c r="E14" s="43">
        <f t="shared" si="0"/>
        <v>5.4349380703109356</v>
      </c>
      <c r="F14" s="44">
        <f>L14/Q14</f>
        <v>5.4349380703109356</v>
      </c>
      <c r="G14" s="43">
        <f t="shared" si="2"/>
        <v>5.4749793567703122</v>
      </c>
      <c r="H14" s="45">
        <f>L14/Q14</f>
        <v>5.4349380703109356</v>
      </c>
      <c r="I14" s="46">
        <f t="shared" si="1"/>
        <v>1</v>
      </c>
      <c r="J14" s="139"/>
      <c r="K14" s="29"/>
      <c r="L14" s="53">
        <v>190000</v>
      </c>
      <c r="M14" s="54"/>
      <c r="N14" s="55"/>
      <c r="O14" s="55"/>
      <c r="P14" s="166"/>
      <c r="Q14" s="47">
        <v>34959</v>
      </c>
      <c r="R14" s="142">
        <v>5.6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ht="24.75" customHeight="1" x14ac:dyDescent="0.2">
      <c r="A15" s="150">
        <v>6</v>
      </c>
      <c r="B15" s="41" t="s">
        <v>78</v>
      </c>
      <c r="C15" s="42" t="s">
        <v>79</v>
      </c>
      <c r="D15" s="43">
        <v>0.28000000000000003</v>
      </c>
      <c r="E15" s="43">
        <f t="shared" si="0"/>
        <v>0.27600903916015906</v>
      </c>
      <c r="F15" s="44">
        <f t="shared" ref="F15:F16" si="3">H15</f>
        <v>0.27600903916015906</v>
      </c>
      <c r="G15" s="43">
        <f t="shared" si="2"/>
        <v>0.1853363463867197</v>
      </c>
      <c r="H15" s="45">
        <f>M15/Q15</f>
        <v>0.27600903916015906</v>
      </c>
      <c r="I15" s="46">
        <f t="shared" si="1"/>
        <v>1</v>
      </c>
      <c r="J15" s="139"/>
      <c r="K15" s="29"/>
      <c r="L15" s="103"/>
      <c r="M15" s="103">
        <v>9649</v>
      </c>
      <c r="N15" s="55"/>
      <c r="O15" s="55"/>
      <c r="P15" s="166"/>
      <c r="Q15" s="47">
        <v>34959</v>
      </c>
      <c r="R15" s="142">
        <v>0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21" customHeight="1" x14ac:dyDescent="0.2">
      <c r="A16" s="150">
        <v>7</v>
      </c>
      <c r="B16" s="41" t="s">
        <v>80</v>
      </c>
      <c r="C16" s="42" t="s">
        <v>72</v>
      </c>
      <c r="D16" s="43">
        <v>0.3</v>
      </c>
      <c r="E16" s="43">
        <f t="shared" si="0"/>
        <v>0.62930861866758203</v>
      </c>
      <c r="F16" s="44">
        <f t="shared" si="3"/>
        <v>0.62930861866758203</v>
      </c>
      <c r="G16" s="43">
        <f t="shared" si="2"/>
        <v>0.30976953955586067</v>
      </c>
      <c r="H16" s="45">
        <f>L16/Q16</f>
        <v>0.62930861866758203</v>
      </c>
      <c r="I16" s="46">
        <f t="shared" si="1"/>
        <v>1</v>
      </c>
      <c r="J16" s="139"/>
      <c r="K16" s="29"/>
      <c r="L16" s="103">
        <v>22000</v>
      </c>
      <c r="M16" s="54"/>
      <c r="N16" s="55"/>
      <c r="O16" s="55"/>
      <c r="P16" s="166"/>
      <c r="Q16" s="47">
        <v>34959</v>
      </c>
      <c r="R16" s="142"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ht="18.75" customHeight="1" x14ac:dyDescent="0.2">
      <c r="A17" s="150">
        <v>8</v>
      </c>
      <c r="B17" s="41" t="s">
        <v>81</v>
      </c>
      <c r="C17" s="42" t="s">
        <v>82</v>
      </c>
      <c r="D17" s="43">
        <v>7.26</v>
      </c>
      <c r="E17" s="43">
        <f t="shared" si="0"/>
        <v>8.1967213114754092</v>
      </c>
      <c r="F17" s="44">
        <f>O17/M17</f>
        <v>8.1967213114754092</v>
      </c>
      <c r="G17" s="43">
        <f t="shared" si="2"/>
        <v>7.5066987704918029</v>
      </c>
      <c r="H17" s="45">
        <f>P17/M17</f>
        <v>8.1900963114754095</v>
      </c>
      <c r="I17" s="46">
        <f t="shared" si="1"/>
        <v>0.99919175000000005</v>
      </c>
      <c r="J17" s="139"/>
      <c r="K17" s="29"/>
      <c r="L17" s="54"/>
      <c r="M17" s="54">
        <f>12.2*10000</f>
        <v>122000</v>
      </c>
      <c r="N17" s="55"/>
      <c r="O17" s="55">
        <v>1000000</v>
      </c>
      <c r="P17" s="166">
        <v>999191.75</v>
      </c>
      <c r="Q17" s="54"/>
      <c r="R17" s="142">
        <v>7.07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22.5" customHeight="1" x14ac:dyDescent="0.2">
      <c r="A18" s="150">
        <v>9</v>
      </c>
      <c r="B18" s="41" t="s">
        <v>83</v>
      </c>
      <c r="C18" s="42" t="s">
        <v>82</v>
      </c>
      <c r="D18" s="43">
        <v>126.62</v>
      </c>
      <c r="E18" s="43">
        <f t="shared" si="0"/>
        <v>169.44437824675325</v>
      </c>
      <c r="F18" s="44">
        <f>O18/M18</f>
        <v>169.44437824675325</v>
      </c>
      <c r="G18" s="43">
        <f t="shared" si="2"/>
        <v>147.38810443722946</v>
      </c>
      <c r="H18" s="45">
        <f>P18/M18</f>
        <v>169.44431331168832</v>
      </c>
      <c r="I18" s="46">
        <f t="shared" si="1"/>
        <v>0.99999961677651628</v>
      </c>
      <c r="J18" s="139"/>
      <c r="K18" s="29"/>
      <c r="L18" s="54"/>
      <c r="M18" s="54">
        <v>6160</v>
      </c>
      <c r="N18" s="55"/>
      <c r="O18" s="55">
        <v>1043777.37</v>
      </c>
      <c r="P18" s="166">
        <v>1043776.97</v>
      </c>
      <c r="Q18" s="54"/>
      <c r="R18" s="142">
        <v>146.1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22.5" customHeight="1" x14ac:dyDescent="0.2">
      <c r="A19" s="150">
        <v>10</v>
      </c>
      <c r="B19" s="41" t="s">
        <v>84</v>
      </c>
      <c r="C19" s="42" t="s">
        <v>82</v>
      </c>
      <c r="D19" s="43">
        <v>846.47</v>
      </c>
      <c r="E19" s="43">
        <f t="shared" si="0"/>
        <v>1168.4267724867725</v>
      </c>
      <c r="F19" s="44">
        <f>O19/M19</f>
        <v>1168.4267724867725</v>
      </c>
      <c r="G19" s="43">
        <f t="shared" si="2"/>
        <v>965.61939153439153</v>
      </c>
      <c r="H19" s="45">
        <f>P19/M19</f>
        <v>1166.7881746031746</v>
      </c>
      <c r="I19" s="46">
        <f t="shared" si="1"/>
        <v>0.99859760327118285</v>
      </c>
      <c r="J19" s="139"/>
      <c r="K19" s="29"/>
      <c r="L19" s="54"/>
      <c r="M19" s="54">
        <f>320+58</f>
        <v>378</v>
      </c>
      <c r="N19" s="55"/>
      <c r="O19" s="55">
        <v>441665.32</v>
      </c>
      <c r="P19" s="166">
        <v>441045.93</v>
      </c>
      <c r="Q19" s="54"/>
      <c r="R19" s="142">
        <v>883.6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22.5" customHeight="1" x14ac:dyDescent="0.2">
      <c r="A20" s="150">
        <v>11</v>
      </c>
      <c r="B20" s="41" t="s">
        <v>85</v>
      </c>
      <c r="C20" s="42" t="s">
        <v>82</v>
      </c>
      <c r="D20" s="43">
        <v>215.32</v>
      </c>
      <c r="E20" s="43">
        <f t="shared" si="0"/>
        <v>157.24300852964581</v>
      </c>
      <c r="F20" s="44">
        <f>O20/M20</f>
        <v>157.24300852964581</v>
      </c>
      <c r="G20" s="43">
        <f t="shared" si="2"/>
        <v>184.7910028432153</v>
      </c>
      <c r="H20" s="45">
        <f>P20/M20</f>
        <v>157.24300852964581</v>
      </c>
      <c r="I20" s="46">
        <f t="shared" si="1"/>
        <v>1</v>
      </c>
      <c r="J20" s="139"/>
      <c r="K20" s="29"/>
      <c r="L20" s="54"/>
      <c r="M20" s="56">
        <f>13765+188.9+11053</f>
        <v>25006.9</v>
      </c>
      <c r="N20" s="55"/>
      <c r="O20" s="55">
        <v>3932160.19</v>
      </c>
      <c r="P20" s="166">
        <v>3932160.19</v>
      </c>
      <c r="Q20" s="54"/>
      <c r="R20" s="142">
        <v>181.81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28.5" customHeight="1" x14ac:dyDescent="0.2">
      <c r="A21" s="150">
        <v>12</v>
      </c>
      <c r="B21" s="41" t="s">
        <v>86</v>
      </c>
      <c r="C21" s="42" t="s">
        <v>82</v>
      </c>
      <c r="D21" s="43">
        <v>67.64</v>
      </c>
      <c r="E21" s="43">
        <f t="shared" si="0"/>
        <v>69.258547222222219</v>
      </c>
      <c r="F21" s="44">
        <f>O21/M21</f>
        <v>69.258547222222219</v>
      </c>
      <c r="G21" s="43">
        <f t="shared" si="2"/>
        <v>68.236182407407412</v>
      </c>
      <c r="H21" s="45">
        <f>P21/M21</f>
        <v>69.258547222222219</v>
      </c>
      <c r="I21" s="46">
        <f t="shared" si="1"/>
        <v>1</v>
      </c>
      <c r="J21" s="139"/>
      <c r="K21" s="29"/>
      <c r="L21" s="54"/>
      <c r="M21" s="54">
        <v>14400</v>
      </c>
      <c r="N21" s="55"/>
      <c r="O21" s="55">
        <v>997323.08</v>
      </c>
      <c r="P21" s="166">
        <v>997323.08</v>
      </c>
      <c r="Q21" s="54"/>
      <c r="R21" s="142">
        <v>67.81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21" customHeight="1" x14ac:dyDescent="0.2">
      <c r="A22" s="150">
        <v>13</v>
      </c>
      <c r="B22" s="41" t="s">
        <v>87</v>
      </c>
      <c r="C22" s="42" t="s">
        <v>88</v>
      </c>
      <c r="D22" s="43">
        <v>2716.75</v>
      </c>
      <c r="E22" s="43">
        <f t="shared" si="0"/>
        <v>3124.9021896792192</v>
      </c>
      <c r="F22" s="44">
        <f>O22/L22</f>
        <v>3124.9021896792192</v>
      </c>
      <c r="G22" s="43">
        <f t="shared" si="2"/>
        <v>2808.5225657336723</v>
      </c>
      <c r="H22" s="45">
        <f>P22/J22</f>
        <v>2850.5776972010176</v>
      </c>
      <c r="I22" s="46">
        <f t="shared" si="1"/>
        <v>0.91221341474807505</v>
      </c>
      <c r="J22" s="145">
        <f>565+221</f>
        <v>786</v>
      </c>
      <c r="K22" s="29" t="s">
        <v>160</v>
      </c>
      <c r="L22" s="137">
        <v>717</v>
      </c>
      <c r="M22" s="54"/>
      <c r="N22" s="55"/>
      <c r="O22" s="55">
        <v>2240554.87</v>
      </c>
      <c r="P22" s="166">
        <v>2240554.0699999998</v>
      </c>
      <c r="Q22" s="54"/>
      <c r="R22" s="142">
        <v>2858.24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ht="22.5" customHeight="1" x14ac:dyDescent="0.2">
      <c r="A23" s="150">
        <v>14</v>
      </c>
      <c r="B23" s="41" t="s">
        <v>89</v>
      </c>
      <c r="C23" s="42" t="s">
        <v>90</v>
      </c>
      <c r="D23" s="43">
        <v>30000</v>
      </c>
      <c r="E23" s="43">
        <f t="shared" si="0"/>
        <v>35684.57043478261</v>
      </c>
      <c r="F23" s="44">
        <f>O23/L23</f>
        <v>35684.57043478261</v>
      </c>
      <c r="G23" s="43">
        <f t="shared" si="2"/>
        <v>31259.64347826087</v>
      </c>
      <c r="H23" s="45">
        <f>P23/L23</f>
        <v>35684.57043478261</v>
      </c>
      <c r="I23" s="46">
        <f t="shared" si="1"/>
        <v>1</v>
      </c>
      <c r="J23" s="139"/>
      <c r="K23" s="29"/>
      <c r="L23" s="54">
        <v>69</v>
      </c>
      <c r="M23" s="54"/>
      <c r="N23" s="55"/>
      <c r="O23" s="55">
        <v>2462235.36</v>
      </c>
      <c r="P23" s="166">
        <v>2462235.36</v>
      </c>
      <c r="Q23" s="54"/>
      <c r="R23" s="142">
        <v>28094.36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21.75" customHeight="1" x14ac:dyDescent="0.2">
      <c r="A24" s="150">
        <v>15</v>
      </c>
      <c r="B24" s="41" t="s">
        <v>91</v>
      </c>
      <c r="C24" s="42" t="s">
        <v>90</v>
      </c>
      <c r="D24" s="43">
        <v>17846.150000000001</v>
      </c>
      <c r="E24" s="43">
        <f t="shared" si="0"/>
        <v>18271.130769230771</v>
      </c>
      <c r="F24" s="44">
        <f>O24/L24</f>
        <v>18271.130769230771</v>
      </c>
      <c r="G24" s="43">
        <f t="shared" si="2"/>
        <v>18244.220256410259</v>
      </c>
      <c r="H24" s="45">
        <f t="shared" ref="H24:H27" si="4">P24/L24</f>
        <v>18271.130769230771</v>
      </c>
      <c r="I24" s="46">
        <f t="shared" si="1"/>
        <v>1</v>
      </c>
      <c r="J24" s="139"/>
      <c r="K24" s="29"/>
      <c r="L24" s="54">
        <v>13</v>
      </c>
      <c r="M24" s="54"/>
      <c r="N24" s="55"/>
      <c r="O24" s="55">
        <v>237524.7</v>
      </c>
      <c r="P24" s="166">
        <v>237524.7</v>
      </c>
      <c r="Q24" s="54"/>
      <c r="R24" s="142">
        <v>18615.38</v>
      </c>
      <c r="S24" s="57">
        <f>O24+O25</f>
        <v>1232307.74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22.5" customHeight="1" x14ac:dyDescent="0.2">
      <c r="A25" s="150">
        <v>16</v>
      </c>
      <c r="B25" s="41" t="s">
        <v>92</v>
      </c>
      <c r="C25" s="42" t="s">
        <v>90</v>
      </c>
      <c r="D25" s="43"/>
      <c r="E25" s="43">
        <f t="shared" si="0"/>
        <v>3527.5994326241134</v>
      </c>
      <c r="F25" s="44">
        <f t="shared" ref="F25:F27" si="5">O25/L25</f>
        <v>3527.5994326241134</v>
      </c>
      <c r="G25" s="43">
        <f t="shared" si="2"/>
        <v>2355.5364775413714</v>
      </c>
      <c r="H25" s="45">
        <f t="shared" si="4"/>
        <v>3527.5994326241134</v>
      </c>
      <c r="I25" s="46">
        <f t="shared" si="1"/>
        <v>1</v>
      </c>
      <c r="J25" s="139"/>
      <c r="K25" s="29"/>
      <c r="L25" s="54">
        <v>282</v>
      </c>
      <c r="M25" s="54"/>
      <c r="N25" s="55"/>
      <c r="O25" s="55">
        <v>994783.04</v>
      </c>
      <c r="P25" s="166">
        <v>994783.04</v>
      </c>
      <c r="Q25" s="54"/>
      <c r="R25" s="142">
        <v>3539.01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23.25" customHeight="1" x14ac:dyDescent="0.2">
      <c r="A26" s="150">
        <v>17</v>
      </c>
      <c r="B26" s="41" t="s">
        <v>93</v>
      </c>
      <c r="C26" s="42" t="s">
        <v>90</v>
      </c>
      <c r="D26" s="43">
        <v>7817.86</v>
      </c>
      <c r="E26" s="43">
        <f t="shared" si="0"/>
        <v>7357.2701973684216</v>
      </c>
      <c r="F26" s="44">
        <f t="shared" si="5"/>
        <v>7357.2701973684216</v>
      </c>
      <c r="G26" s="43">
        <f t="shared" si="2"/>
        <v>7578.6867324561399</v>
      </c>
      <c r="H26" s="45">
        <f t="shared" si="4"/>
        <v>7357.2701973684216</v>
      </c>
      <c r="I26" s="46">
        <f t="shared" si="1"/>
        <v>1</v>
      </c>
      <c r="J26" s="139"/>
      <c r="K26" s="29"/>
      <c r="L26" s="56">
        <v>152</v>
      </c>
      <c r="M26" s="54"/>
      <c r="N26" s="55"/>
      <c r="O26" s="55">
        <v>1118305.07</v>
      </c>
      <c r="P26" s="166">
        <v>1118305.07</v>
      </c>
      <c r="Q26" s="54"/>
      <c r="R26" s="142">
        <v>7560.93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ht="25.5" customHeight="1" x14ac:dyDescent="0.2">
      <c r="A27" s="150">
        <v>18</v>
      </c>
      <c r="B27" s="41" t="s">
        <v>94</v>
      </c>
      <c r="C27" s="42" t="s">
        <v>90</v>
      </c>
      <c r="D27" s="43">
        <v>11667.42</v>
      </c>
      <c r="E27" s="43">
        <f t="shared" si="0"/>
        <v>13329.18641025641</v>
      </c>
      <c r="F27" s="44">
        <f t="shared" si="5"/>
        <v>13329.18641025641</v>
      </c>
      <c r="G27" s="43">
        <f t="shared" si="2"/>
        <v>11728.598803418805</v>
      </c>
      <c r="H27" s="45">
        <f t="shared" si="4"/>
        <v>13329.18641025641</v>
      </c>
      <c r="I27" s="46">
        <f t="shared" si="1"/>
        <v>1</v>
      </c>
      <c r="J27" s="145">
        <v>39</v>
      </c>
      <c r="K27" s="29" t="s">
        <v>160</v>
      </c>
      <c r="L27" s="56">
        <v>39</v>
      </c>
      <c r="M27" s="54"/>
      <c r="N27" s="55"/>
      <c r="O27" s="55">
        <v>519838.27</v>
      </c>
      <c r="P27" s="166">
        <v>519838.27</v>
      </c>
      <c r="Q27" s="54"/>
      <c r="R27" s="142">
        <v>10189.19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ht="21.75" customHeight="1" x14ac:dyDescent="0.2">
      <c r="A28" s="150">
        <v>19</v>
      </c>
      <c r="B28" s="41" t="s">
        <v>95</v>
      </c>
      <c r="C28" s="42" t="s">
        <v>82</v>
      </c>
      <c r="D28" s="43">
        <v>762.03</v>
      </c>
      <c r="E28" s="43">
        <f t="shared" si="0"/>
        <v>731.79753094910598</v>
      </c>
      <c r="F28" s="44">
        <f>O28/M28</f>
        <v>731.79753094910598</v>
      </c>
      <c r="G28" s="43">
        <f t="shared" si="2"/>
        <v>742.55584364970207</v>
      </c>
      <c r="H28" s="45">
        <f>P28/M28</f>
        <v>731.79753094910598</v>
      </c>
      <c r="I28" s="46">
        <f t="shared" si="1"/>
        <v>1</v>
      </c>
      <c r="J28" s="139"/>
      <c r="K28" s="29"/>
      <c r="L28" s="54"/>
      <c r="M28" s="54">
        <v>1454</v>
      </c>
      <c r="N28" s="55"/>
      <c r="O28" s="55">
        <v>1064033.6100000001</v>
      </c>
      <c r="P28" s="166">
        <v>1064033.6100000001</v>
      </c>
      <c r="Q28" s="54"/>
      <c r="R28" s="142">
        <v>733.84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21.75" customHeight="1" x14ac:dyDescent="0.2">
      <c r="A29" s="150">
        <v>20</v>
      </c>
      <c r="B29" s="41" t="s">
        <v>96</v>
      </c>
      <c r="C29" s="42" t="s">
        <v>82</v>
      </c>
      <c r="D29" s="43">
        <v>43</v>
      </c>
      <c r="E29" s="43">
        <f t="shared" si="0"/>
        <v>48.898559117539357</v>
      </c>
      <c r="F29" s="44">
        <f>O30/M29</f>
        <v>48.898559117539357</v>
      </c>
      <c r="G29" s="43">
        <f t="shared" si="2"/>
        <v>47.449436009398276</v>
      </c>
      <c r="H29" s="45">
        <f>P30/M29</f>
        <v>48.898308028194798</v>
      </c>
      <c r="I29" s="46">
        <f t="shared" si="1"/>
        <v>0.99999486509727298</v>
      </c>
      <c r="J29" s="139"/>
      <c r="K29" s="29"/>
      <c r="L29" s="54"/>
      <c r="M29" s="138">
        <v>1092400</v>
      </c>
      <c r="N29" s="55"/>
      <c r="O29" s="55">
        <f>56490785.98-3074000</f>
        <v>53416785.979999997</v>
      </c>
      <c r="P29" s="166">
        <f>56490511.69-P31</f>
        <v>53416511.689999998</v>
      </c>
      <c r="Q29" s="54"/>
      <c r="R29" s="142">
        <v>50.45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ht="21.75" customHeight="1" x14ac:dyDescent="0.2">
      <c r="A30" s="150">
        <v>21</v>
      </c>
      <c r="B30" s="41" t="s">
        <v>97</v>
      </c>
      <c r="C30" s="42" t="s">
        <v>98</v>
      </c>
      <c r="D30" s="43">
        <v>287.89999999999998</v>
      </c>
      <c r="E30" s="43">
        <f t="shared" si="0"/>
        <v>500.15717209737824</v>
      </c>
      <c r="F30" s="44">
        <f>O30/N30/1000</f>
        <v>500.15717209737824</v>
      </c>
      <c r="G30" s="43">
        <f t="shared" si="2"/>
        <v>384.47820127965042</v>
      </c>
      <c r="H30" s="45">
        <f>P30/N30/1000</f>
        <v>500.15460383895135</v>
      </c>
      <c r="I30" s="46">
        <f t="shared" si="1"/>
        <v>0.99999486509727309</v>
      </c>
      <c r="J30" s="139"/>
      <c r="K30" s="29"/>
      <c r="L30" s="54"/>
      <c r="M30" s="54"/>
      <c r="N30" s="55">
        <v>106.8</v>
      </c>
      <c r="O30" s="55">
        <f>56490785.98-O31</f>
        <v>53416785.979999997</v>
      </c>
      <c r="P30" s="166">
        <f>56490511.69-P31</f>
        <v>53416511.689999998</v>
      </c>
      <c r="Q30" s="54"/>
      <c r="R30" s="142">
        <v>365.38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4.75" customHeight="1" x14ac:dyDescent="0.2">
      <c r="A31" s="150">
        <v>22</v>
      </c>
      <c r="B31" s="41" t="s">
        <v>99</v>
      </c>
      <c r="C31" s="42" t="s">
        <v>82</v>
      </c>
      <c r="D31" s="43">
        <v>2558.64</v>
      </c>
      <c r="E31" s="43">
        <f t="shared" si="0"/>
        <v>2068.6406460296098</v>
      </c>
      <c r="F31" s="44">
        <f>O31/M31</f>
        <v>2068.6406460296098</v>
      </c>
      <c r="G31" s="43">
        <f t="shared" si="2"/>
        <v>2339.25688200987</v>
      </c>
      <c r="H31" s="45">
        <f>P31/M31</f>
        <v>2068.6406460296098</v>
      </c>
      <c r="I31" s="46">
        <f t="shared" si="1"/>
        <v>1</v>
      </c>
      <c r="J31" s="139"/>
      <c r="K31" s="29"/>
      <c r="L31" s="54"/>
      <c r="M31" s="56">
        <v>1486</v>
      </c>
      <c r="N31" s="55"/>
      <c r="O31" s="55">
        <v>3074000</v>
      </c>
      <c r="P31" s="151">
        <v>3074000</v>
      </c>
      <c r="Q31" s="54"/>
      <c r="R31" s="142">
        <v>2390.4899999999998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ht="22.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29"/>
      <c r="K32" s="29"/>
      <c r="L32" s="58"/>
      <c r="M32" s="59"/>
      <c r="N32" s="59"/>
      <c r="O32" s="60"/>
      <c r="P32" s="60"/>
      <c r="Q32" s="5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22.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29"/>
      <c r="K33" s="29"/>
      <c r="L33" s="29"/>
      <c r="M33" s="29"/>
      <c r="N33" s="29"/>
      <c r="O33" s="57"/>
      <c r="P33" s="57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6.5" customHeight="1" x14ac:dyDescent="0.2">
      <c r="A34" s="61"/>
      <c r="B34" s="26"/>
      <c r="C34" s="26"/>
      <c r="D34" s="26"/>
      <c r="E34" s="26"/>
      <c r="F34" s="26"/>
      <c r="G34" s="26"/>
      <c r="H34" s="26"/>
      <c r="I34" s="26"/>
      <c r="J34" s="29"/>
      <c r="K34" s="29"/>
      <c r="L34" s="29"/>
      <c r="M34" s="29"/>
      <c r="N34" s="29"/>
      <c r="O34" s="57"/>
      <c r="P34" s="5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64.5" customHeight="1" x14ac:dyDescent="0.25">
      <c r="A35" s="329" t="s">
        <v>165</v>
      </c>
      <c r="B35" s="329"/>
      <c r="C35" s="329"/>
      <c r="D35" s="27"/>
      <c r="E35" s="330" t="s">
        <v>45</v>
      </c>
      <c r="F35" s="330"/>
      <c r="G35" s="25"/>
      <c r="H35" s="26"/>
      <c r="I35" s="26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.75" x14ac:dyDescent="0.2">
      <c r="A36" s="287" t="s">
        <v>46</v>
      </c>
      <c r="B36" s="287"/>
      <c r="C36" s="62"/>
      <c r="D36" s="63"/>
      <c r="E36" s="331" t="s">
        <v>47</v>
      </c>
      <c r="F36" s="331"/>
      <c r="G36" s="149" t="s">
        <v>48</v>
      </c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ht="22.5" customHeight="1" x14ac:dyDescent="0.2">
      <c r="A37" s="64"/>
      <c r="B37" s="64"/>
      <c r="C37" s="62"/>
      <c r="D37" s="26"/>
      <c r="E37" s="26"/>
      <c r="F37" s="26"/>
      <c r="G37" s="26"/>
      <c r="H37" s="26"/>
      <c r="I37" s="26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ht="22.5" customHeight="1" x14ac:dyDescent="0.2">
      <c r="A38" s="64"/>
      <c r="B38" s="64"/>
      <c r="C38" s="62"/>
      <c r="D38" s="26"/>
      <c r="E38" s="26"/>
      <c r="F38" s="26"/>
      <c r="G38" s="26"/>
      <c r="H38" s="26"/>
      <c r="I38" s="2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22.5" customHeight="1" x14ac:dyDescent="0.2">
      <c r="A39" s="64"/>
      <c r="B39" s="64"/>
      <c r="C39" s="62"/>
      <c r="D39" s="26"/>
      <c r="E39" s="26"/>
      <c r="F39" s="26"/>
      <c r="G39" s="26"/>
      <c r="H39" s="26"/>
      <c r="I39" s="26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15.75" x14ac:dyDescent="0.2">
      <c r="A40" s="140" t="s">
        <v>49</v>
      </c>
      <c r="B40" s="140"/>
      <c r="C40" s="62"/>
      <c r="D40" s="25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ht="15.75" x14ac:dyDescent="0.2">
      <c r="A41" s="287" t="s">
        <v>50</v>
      </c>
      <c r="B41" s="287"/>
      <c r="C41" s="62"/>
      <c r="D41" s="149" t="s">
        <v>48</v>
      </c>
      <c r="E41" s="26"/>
      <c r="F41" s="26"/>
      <c r="G41" s="26"/>
      <c r="H41" s="26"/>
      <c r="I41" s="26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ht="15.75" x14ac:dyDescent="0.2">
      <c r="A42" s="62"/>
      <c r="B42" s="62"/>
      <c r="C42" s="62"/>
      <c r="D42" s="26"/>
      <c r="E42" s="26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ht="15.75" x14ac:dyDescent="0.2">
      <c r="A43" s="62"/>
      <c r="B43" s="62"/>
      <c r="C43" s="62"/>
      <c r="D43" s="26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15.7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ht="45" customHeight="1" x14ac:dyDescent="0.2">
      <c r="A45" s="26"/>
      <c r="B45" s="26"/>
      <c r="C45" s="26"/>
      <c r="D45" s="65" t="s">
        <v>100</v>
      </c>
      <c r="E45" s="65" t="s">
        <v>101</v>
      </c>
      <c r="F45" s="66" t="s">
        <v>102</v>
      </c>
      <c r="G45" s="67" t="s">
        <v>163</v>
      </c>
      <c r="H45" s="68" t="s">
        <v>164</v>
      </c>
      <c r="I45" s="2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ht="15.75" x14ac:dyDescent="0.2">
      <c r="A46" s="26"/>
      <c r="B46" s="26"/>
      <c r="C46" s="26"/>
      <c r="D46" s="26"/>
      <c r="E46" s="26"/>
      <c r="F46" s="26"/>
      <c r="G46" s="69" t="s">
        <v>103</v>
      </c>
      <c r="H46" s="26"/>
      <c r="I46" s="2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2">
      <c r="A47" s="31"/>
      <c r="B47" s="31"/>
      <c r="C47" s="31"/>
      <c r="D47" s="31"/>
      <c r="E47" s="31"/>
      <c r="F47" s="31"/>
      <c r="G47" s="31"/>
      <c r="H47" s="3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2">
      <c r="A48" s="31"/>
      <c r="B48" s="31"/>
      <c r="C48" s="31"/>
      <c r="D48" s="31"/>
      <c r="E48" s="31"/>
      <c r="F48" s="31"/>
      <c r="G48" s="31"/>
      <c r="H48" s="3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">
      <c r="A49" s="31"/>
      <c r="B49" s="31"/>
      <c r="C49" s="31"/>
      <c r="D49" s="31"/>
      <c r="E49" s="31"/>
      <c r="F49" s="31"/>
      <c r="G49" s="31"/>
      <c r="H49" s="3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2">
      <c r="A50" s="31"/>
      <c r="B50" s="31"/>
      <c r="C50" s="31"/>
      <c r="D50" s="31"/>
      <c r="E50" s="31"/>
      <c r="F50" s="31"/>
      <c r="G50" s="31"/>
      <c r="H50" s="3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x14ac:dyDescent="0.2">
      <c r="A51" s="31"/>
      <c r="B51" s="31"/>
      <c r="C51" s="31"/>
      <c r="D51" s="31"/>
      <c r="E51" s="31"/>
      <c r="F51" s="31"/>
      <c r="G51" s="31"/>
      <c r="H51" s="3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x14ac:dyDescent="0.2">
      <c r="A52" s="31"/>
      <c r="B52" s="31"/>
      <c r="C52" s="31"/>
      <c r="D52" s="31"/>
      <c r="E52" s="31"/>
      <c r="F52" s="31"/>
      <c r="G52" s="31"/>
      <c r="H52" s="3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x14ac:dyDescent="0.2">
      <c r="A53" s="31"/>
      <c r="B53" s="31"/>
      <c r="C53" s="31"/>
      <c r="D53" s="31"/>
      <c r="E53" s="31"/>
      <c r="F53" s="31"/>
      <c r="G53" s="31"/>
      <c r="H53" s="3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">
      <c r="A65" s="31"/>
      <c r="B65" s="31"/>
      <c r="C65" s="31"/>
      <c r="D65" s="31"/>
      <c r="E65" s="31"/>
      <c r="F65" s="31"/>
      <c r="G65" s="31"/>
      <c r="H65" s="31"/>
      <c r="I65" s="3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x14ac:dyDescent="0.2">
      <c r="A66" s="31"/>
      <c r="B66" s="31"/>
      <c r="C66" s="31"/>
      <c r="D66" s="31"/>
      <c r="E66" s="31"/>
      <c r="F66" s="31"/>
      <c r="G66" s="31"/>
      <c r="H66" s="31"/>
      <c r="I66" s="31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">
      <c r="A67" s="31"/>
      <c r="B67" s="31"/>
      <c r="C67" s="31"/>
      <c r="D67" s="31"/>
      <c r="E67" s="31"/>
      <c r="F67" s="31"/>
      <c r="G67" s="31"/>
      <c r="H67" s="31"/>
      <c r="I67" s="31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x14ac:dyDescent="0.2">
      <c r="A68" s="31"/>
      <c r="B68" s="31"/>
      <c r="C68" s="31"/>
      <c r="D68" s="31"/>
      <c r="E68" s="31"/>
      <c r="F68" s="31"/>
      <c r="G68" s="31"/>
      <c r="H68" s="31"/>
      <c r="I68" s="31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31"/>
      <c r="B69" s="31"/>
      <c r="C69" s="31"/>
      <c r="D69" s="31"/>
      <c r="E69" s="31"/>
      <c r="F69" s="31"/>
      <c r="G69" s="31"/>
      <c r="H69" s="31"/>
      <c r="I69" s="31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x14ac:dyDescent="0.2">
      <c r="A70" s="31"/>
      <c r="B70" s="31"/>
      <c r="C70" s="31"/>
      <c r="D70" s="31"/>
      <c r="E70" s="31"/>
      <c r="F70" s="31"/>
      <c r="G70" s="31"/>
      <c r="H70" s="31"/>
      <c r="I70" s="3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x14ac:dyDescent="0.2">
      <c r="A71" s="31"/>
      <c r="B71" s="31"/>
      <c r="C71" s="31"/>
      <c r="D71" s="31"/>
      <c r="E71" s="31"/>
      <c r="F71" s="31"/>
      <c r="G71" s="31"/>
      <c r="H71" s="31"/>
      <c r="I71" s="31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x14ac:dyDescent="0.2">
      <c r="A73" s="31"/>
      <c r="B73" s="31"/>
      <c r="C73" s="31"/>
      <c r="D73" s="31"/>
      <c r="E73" s="31"/>
      <c r="F73" s="31"/>
      <c r="G73" s="31"/>
      <c r="H73" s="31"/>
      <c r="I73" s="31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x14ac:dyDescent="0.2">
      <c r="A74" s="31"/>
      <c r="B74" s="31"/>
      <c r="C74" s="31"/>
      <c r="D74" s="31"/>
      <c r="E74" s="31"/>
      <c r="F74" s="31"/>
      <c r="G74" s="31"/>
      <c r="H74" s="31"/>
      <c r="I74" s="31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x14ac:dyDescent="0.2">
      <c r="A75" s="31"/>
      <c r="B75" s="31"/>
      <c r="C75" s="31"/>
      <c r="D75" s="31"/>
      <c r="E75" s="31"/>
      <c r="F75" s="31"/>
      <c r="G75" s="31"/>
      <c r="H75" s="31"/>
      <c r="I75" s="31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x14ac:dyDescent="0.2">
      <c r="A76" s="31"/>
      <c r="B76" s="31"/>
      <c r="C76" s="31"/>
      <c r="D76" s="31"/>
      <c r="E76" s="31"/>
      <c r="F76" s="31"/>
      <c r="G76" s="31"/>
      <c r="H76" s="31"/>
      <c r="I76" s="31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x14ac:dyDescent="0.2">
      <c r="A77" s="31"/>
      <c r="B77" s="31"/>
      <c r="C77" s="31"/>
      <c r="D77" s="31"/>
      <c r="E77" s="31"/>
      <c r="F77" s="31"/>
      <c r="G77" s="31"/>
      <c r="H77" s="31"/>
      <c r="I77" s="3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x14ac:dyDescent="0.2">
      <c r="A79" s="31"/>
      <c r="B79" s="31"/>
      <c r="C79" s="31"/>
      <c r="D79" s="31"/>
      <c r="E79" s="31"/>
      <c r="F79" s="31"/>
      <c r="G79" s="31"/>
      <c r="H79" s="31"/>
      <c r="I79" s="31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x14ac:dyDescent="0.2">
      <c r="A80" s="31"/>
      <c r="B80" s="31"/>
      <c r="C80" s="31"/>
      <c r="D80" s="31"/>
      <c r="E80" s="31"/>
      <c r="F80" s="31"/>
      <c r="G80" s="31"/>
      <c r="H80" s="31"/>
      <c r="I80" s="31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x14ac:dyDescent="0.2">
      <c r="A83" s="31"/>
      <c r="B83" s="31"/>
      <c r="C83" s="31"/>
      <c r="D83" s="31"/>
      <c r="E83" s="31"/>
      <c r="F83" s="31"/>
      <c r="G83" s="31"/>
      <c r="H83" s="31"/>
      <c r="I83" s="31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x14ac:dyDescent="0.2">
      <c r="A84" s="31"/>
      <c r="B84" s="31"/>
      <c r="C84" s="31"/>
      <c r="D84" s="31"/>
      <c r="E84" s="31"/>
      <c r="F84" s="31"/>
      <c r="G84" s="31"/>
      <c r="H84" s="31"/>
      <c r="I84" s="31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x14ac:dyDescent="0.2">
      <c r="A85" s="31"/>
      <c r="B85" s="31"/>
      <c r="C85" s="31"/>
      <c r="D85" s="31"/>
      <c r="E85" s="31"/>
      <c r="F85" s="31"/>
      <c r="G85" s="31"/>
      <c r="H85" s="31"/>
      <c r="I85" s="31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x14ac:dyDescent="0.2">
      <c r="A86" s="31"/>
      <c r="B86" s="31"/>
      <c r="C86" s="31"/>
      <c r="D86" s="31"/>
      <c r="E86" s="31"/>
      <c r="F86" s="31"/>
      <c r="G86" s="31"/>
      <c r="H86" s="31"/>
      <c r="I86" s="31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x14ac:dyDescent="0.2">
      <c r="A87" s="31"/>
      <c r="B87" s="31"/>
      <c r="C87" s="31"/>
      <c r="D87" s="31"/>
      <c r="E87" s="31"/>
      <c r="F87" s="31"/>
      <c r="G87" s="31"/>
      <c r="H87" s="31"/>
      <c r="I87" s="31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x14ac:dyDescent="0.2">
      <c r="A88" s="31"/>
      <c r="B88" s="31"/>
      <c r="C88" s="31"/>
      <c r="D88" s="31"/>
      <c r="E88" s="31"/>
      <c r="F88" s="31"/>
      <c r="G88" s="31"/>
      <c r="H88" s="31"/>
      <c r="I88" s="31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x14ac:dyDescent="0.2">
      <c r="A89" s="31"/>
      <c r="B89" s="31"/>
      <c r="C89" s="31"/>
      <c r="D89" s="31"/>
      <c r="E89" s="31"/>
      <c r="F89" s="31"/>
      <c r="G89" s="31"/>
      <c r="H89" s="31"/>
      <c r="I89" s="31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x14ac:dyDescent="0.2">
      <c r="A90" s="31"/>
      <c r="B90" s="31"/>
      <c r="C90" s="31"/>
      <c r="D90" s="31"/>
      <c r="E90" s="31"/>
      <c r="F90" s="31"/>
      <c r="G90" s="31"/>
      <c r="H90" s="31"/>
      <c r="I90" s="31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">
      <c r="A91" s="31"/>
      <c r="B91" s="31"/>
      <c r="C91" s="31"/>
      <c r="D91" s="31"/>
      <c r="E91" s="31"/>
      <c r="F91" s="31"/>
      <c r="G91" s="31"/>
      <c r="H91" s="31"/>
      <c r="I91" s="3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">
      <c r="A92" s="31"/>
      <c r="B92" s="31"/>
      <c r="C92" s="31"/>
      <c r="D92" s="31"/>
      <c r="E92" s="31"/>
      <c r="F92" s="31"/>
      <c r="G92" s="31"/>
      <c r="H92" s="31"/>
      <c r="I92" s="31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">
      <c r="A93" s="31"/>
      <c r="B93" s="31"/>
      <c r="C93" s="31"/>
      <c r="D93" s="31"/>
      <c r="E93" s="31"/>
      <c r="F93" s="31"/>
      <c r="G93" s="31"/>
      <c r="H93" s="31"/>
      <c r="I93" s="31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">
      <c r="A94" s="31"/>
      <c r="B94" s="31"/>
      <c r="C94" s="31"/>
      <c r="D94" s="31"/>
      <c r="E94" s="31"/>
      <c r="F94" s="31"/>
      <c r="G94" s="31"/>
      <c r="H94" s="31"/>
      <c r="I94" s="31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x14ac:dyDescent="0.2">
      <c r="A95" s="31"/>
      <c r="B95" s="31"/>
      <c r="C95" s="31"/>
      <c r="D95" s="31"/>
      <c r="E95" s="31"/>
      <c r="F95" s="31"/>
      <c r="G95" s="31"/>
      <c r="H95" s="31"/>
      <c r="I95" s="31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x14ac:dyDescent="0.2">
      <c r="A96" s="31"/>
      <c r="B96" s="31"/>
      <c r="C96" s="31"/>
      <c r="D96" s="31"/>
      <c r="E96" s="31"/>
      <c r="F96" s="31"/>
      <c r="G96" s="31"/>
      <c r="H96" s="31"/>
      <c r="I96" s="31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">
      <c r="A97" s="31"/>
      <c r="B97" s="31"/>
      <c r="C97" s="31"/>
      <c r="D97" s="31"/>
      <c r="E97" s="31"/>
      <c r="F97" s="31"/>
      <c r="G97" s="31"/>
      <c r="H97" s="31"/>
      <c r="I97" s="31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x14ac:dyDescent="0.2">
      <c r="A98" s="31"/>
      <c r="B98" s="31"/>
      <c r="C98" s="31"/>
      <c r="D98" s="31"/>
      <c r="E98" s="31"/>
      <c r="F98" s="31"/>
      <c r="G98" s="31"/>
      <c r="H98" s="31"/>
      <c r="I98" s="31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x14ac:dyDescent="0.2">
      <c r="A99" s="31"/>
      <c r="B99" s="31"/>
      <c r="C99" s="31"/>
      <c r="D99" s="31"/>
      <c r="E99" s="31"/>
      <c r="F99" s="31"/>
      <c r="G99" s="31"/>
      <c r="H99" s="31"/>
      <c r="I99" s="31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1:32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</row>
    <row r="166" spans="1:32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</row>
    <row r="174" spans="1:32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</row>
    <row r="176" spans="1:32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</row>
    <row r="177" spans="1:32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</row>
    <row r="178" spans="1:32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</row>
    <row r="179" spans="1:32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</row>
    <row r="180" spans="1:32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</row>
    <row r="181" spans="1:32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</row>
    <row r="182" spans="1:32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</row>
    <row r="183" spans="1:32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</row>
    <row r="184" spans="1:32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</row>
    <row r="197" spans="1:32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</row>
    <row r="198" spans="1:32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</row>
    <row r="199" spans="1:32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</row>
    <row r="200" spans="1:32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</row>
    <row r="201" spans="1:32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</row>
    <row r="202" spans="1:32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</row>
    <row r="203" spans="1:32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</row>
    <row r="204" spans="1:32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x14ac:dyDescent="0.2">
      <c r="A234" s="70"/>
      <c r="B234" s="70"/>
      <c r="C234" s="70"/>
      <c r="D234" s="70"/>
      <c r="E234" s="70"/>
      <c r="F234" s="70"/>
      <c r="G234" s="70"/>
      <c r="H234" s="70"/>
      <c r="I234" s="70"/>
    </row>
    <row r="235" spans="1:32" x14ac:dyDescent="0.2">
      <c r="A235" s="70"/>
      <c r="B235" s="70"/>
      <c r="C235" s="70"/>
      <c r="D235" s="70"/>
      <c r="E235" s="70"/>
      <c r="F235" s="70"/>
      <c r="G235" s="70"/>
      <c r="H235" s="70"/>
      <c r="I235" s="70"/>
    </row>
    <row r="236" spans="1:32" x14ac:dyDescent="0.2">
      <c r="A236" s="70"/>
      <c r="B236" s="70"/>
      <c r="C236" s="70"/>
      <c r="D236" s="70"/>
      <c r="E236" s="70"/>
      <c r="F236" s="70"/>
      <c r="G236" s="70"/>
      <c r="H236" s="70"/>
      <c r="I236" s="70"/>
    </row>
    <row r="237" spans="1:32" x14ac:dyDescent="0.2">
      <c r="A237" s="70"/>
      <c r="B237" s="70"/>
      <c r="C237" s="70"/>
      <c r="D237" s="70"/>
      <c r="E237" s="70"/>
      <c r="F237" s="70"/>
      <c r="G237" s="70"/>
      <c r="H237" s="70"/>
      <c r="I237" s="70"/>
    </row>
    <row r="238" spans="1:32" x14ac:dyDescent="0.2">
      <c r="A238" s="70"/>
      <c r="B238" s="70"/>
      <c r="C238" s="70"/>
      <c r="D238" s="70"/>
      <c r="E238" s="70"/>
      <c r="F238" s="70"/>
      <c r="G238" s="70"/>
      <c r="H238" s="70"/>
      <c r="I238" s="70"/>
    </row>
    <row r="239" spans="1:32" x14ac:dyDescent="0.2">
      <c r="A239" s="70"/>
      <c r="B239" s="70"/>
      <c r="C239" s="70"/>
      <c r="D239" s="70"/>
      <c r="E239" s="70"/>
      <c r="F239" s="70"/>
      <c r="G239" s="70"/>
      <c r="H239" s="70"/>
      <c r="I239" s="70"/>
    </row>
    <row r="240" spans="1:32" x14ac:dyDescent="0.2">
      <c r="A240" s="70"/>
      <c r="B240" s="70"/>
      <c r="C240" s="70"/>
      <c r="D240" s="70"/>
      <c r="E240" s="70"/>
      <c r="F240" s="70"/>
      <c r="G240" s="70"/>
      <c r="H240" s="70"/>
      <c r="I240" s="70"/>
    </row>
    <row r="241" spans="1:9" x14ac:dyDescent="0.2">
      <c r="A241" s="70"/>
      <c r="B241" s="70"/>
      <c r="C241" s="70"/>
      <c r="D241" s="70"/>
      <c r="E241" s="70"/>
      <c r="F241" s="70"/>
      <c r="G241" s="70"/>
      <c r="H241" s="70"/>
      <c r="I241" s="70"/>
    </row>
    <row r="242" spans="1:9" x14ac:dyDescent="0.2">
      <c r="A242" s="70"/>
      <c r="B242" s="70"/>
      <c r="C242" s="70"/>
      <c r="D242" s="70"/>
      <c r="E242" s="70"/>
      <c r="F242" s="70"/>
      <c r="G242" s="70"/>
      <c r="H242" s="70"/>
      <c r="I242" s="70"/>
    </row>
    <row r="243" spans="1:9" x14ac:dyDescent="0.2">
      <c r="A243" s="70"/>
      <c r="B243" s="70"/>
      <c r="C243" s="70"/>
      <c r="D243" s="70"/>
      <c r="E243" s="70"/>
      <c r="F243" s="70"/>
      <c r="G243" s="70"/>
      <c r="H243" s="70"/>
      <c r="I243" s="70"/>
    </row>
    <row r="244" spans="1:9" x14ac:dyDescent="0.2">
      <c r="A244" s="70"/>
      <c r="B244" s="70"/>
      <c r="C244" s="70"/>
      <c r="D244" s="70"/>
      <c r="E244" s="70"/>
      <c r="F244" s="70"/>
      <c r="G244" s="70"/>
      <c r="H244" s="70"/>
      <c r="I244" s="70"/>
    </row>
    <row r="245" spans="1:9" x14ac:dyDescent="0.2">
      <c r="A245" s="70"/>
      <c r="B245" s="70"/>
      <c r="C245" s="70"/>
      <c r="D245" s="70"/>
      <c r="E245" s="70"/>
      <c r="F245" s="70"/>
      <c r="G245" s="70"/>
      <c r="H245" s="70"/>
      <c r="I245" s="70"/>
    </row>
    <row r="246" spans="1:9" x14ac:dyDescent="0.2">
      <c r="A246" s="70"/>
      <c r="B246" s="70"/>
      <c r="C246" s="70"/>
      <c r="D246" s="70"/>
      <c r="E246" s="70"/>
      <c r="F246" s="70"/>
      <c r="G246" s="70"/>
      <c r="H246" s="70"/>
      <c r="I246" s="70"/>
    </row>
    <row r="247" spans="1:9" x14ac:dyDescent="0.2">
      <c r="A247" s="70"/>
      <c r="B247" s="70"/>
      <c r="C247" s="70"/>
      <c r="D247" s="70"/>
      <c r="E247" s="70"/>
      <c r="F247" s="70"/>
      <c r="G247" s="70"/>
      <c r="H247" s="70"/>
      <c r="I247" s="70"/>
    </row>
    <row r="248" spans="1:9" x14ac:dyDescent="0.2">
      <c r="A248" s="70"/>
      <c r="B248" s="70"/>
      <c r="C248" s="70"/>
      <c r="D248" s="70"/>
      <c r="E248" s="70"/>
      <c r="F248" s="70"/>
      <c r="G248" s="70"/>
      <c r="H248" s="70"/>
      <c r="I248" s="70"/>
    </row>
    <row r="249" spans="1:9" x14ac:dyDescent="0.2">
      <c r="A249" s="70"/>
      <c r="B249" s="70"/>
      <c r="C249" s="70"/>
      <c r="D249" s="70"/>
      <c r="E249" s="70"/>
      <c r="F249" s="70"/>
      <c r="G249" s="70"/>
      <c r="H249" s="70"/>
      <c r="I249" s="70"/>
    </row>
    <row r="250" spans="1:9" x14ac:dyDescent="0.2">
      <c r="A250" s="70"/>
      <c r="B250" s="70"/>
      <c r="C250" s="70"/>
      <c r="D250" s="70"/>
      <c r="E250" s="70"/>
      <c r="F250" s="70"/>
      <c r="G250" s="70"/>
      <c r="H250" s="70"/>
      <c r="I250" s="70"/>
    </row>
    <row r="251" spans="1:9" x14ac:dyDescent="0.2">
      <c r="A251" s="70"/>
      <c r="B251" s="70"/>
      <c r="C251" s="70"/>
      <c r="D251" s="70"/>
      <c r="E251" s="70"/>
      <c r="F251" s="70"/>
      <c r="G251" s="70"/>
      <c r="H251" s="70"/>
      <c r="I251" s="70"/>
    </row>
    <row r="252" spans="1:9" x14ac:dyDescent="0.2">
      <c r="A252" s="70"/>
      <c r="B252" s="70"/>
      <c r="C252" s="70"/>
      <c r="D252" s="70"/>
      <c r="E252" s="70"/>
      <c r="F252" s="70"/>
      <c r="G252" s="70"/>
      <c r="H252" s="70"/>
      <c r="I252" s="70"/>
    </row>
    <row r="253" spans="1:9" x14ac:dyDescent="0.2">
      <c r="A253" s="70"/>
      <c r="B253" s="70"/>
      <c r="C253" s="70"/>
      <c r="D253" s="70"/>
      <c r="E253" s="70"/>
      <c r="F253" s="70"/>
      <c r="G253" s="70"/>
      <c r="H253" s="70"/>
      <c r="I253" s="70"/>
    </row>
    <row r="254" spans="1:9" x14ac:dyDescent="0.2">
      <c r="A254" s="70"/>
      <c r="B254" s="70"/>
      <c r="C254" s="70"/>
      <c r="D254" s="70"/>
      <c r="E254" s="70"/>
      <c r="F254" s="70"/>
      <c r="G254" s="70"/>
      <c r="H254" s="70"/>
      <c r="I254" s="70"/>
    </row>
    <row r="255" spans="1:9" x14ac:dyDescent="0.2">
      <c r="A255" s="70"/>
      <c r="B255" s="70"/>
      <c r="C255" s="70"/>
      <c r="D255" s="70"/>
      <c r="E255" s="70"/>
      <c r="F255" s="70"/>
      <c r="G255" s="70"/>
      <c r="H255" s="70"/>
      <c r="I255" s="70"/>
    </row>
    <row r="256" spans="1:9" x14ac:dyDescent="0.2">
      <c r="A256" s="70"/>
      <c r="B256" s="70"/>
      <c r="C256" s="70"/>
      <c r="D256" s="70"/>
      <c r="E256" s="70"/>
      <c r="F256" s="70"/>
      <c r="G256" s="70"/>
      <c r="H256" s="70"/>
      <c r="I256" s="70"/>
    </row>
    <row r="257" spans="1:9" x14ac:dyDescent="0.2">
      <c r="A257" s="70"/>
      <c r="B257" s="70"/>
      <c r="C257" s="70"/>
      <c r="D257" s="70"/>
      <c r="E257" s="70"/>
      <c r="F257" s="70"/>
      <c r="G257" s="70"/>
      <c r="H257" s="70"/>
      <c r="I257" s="70"/>
    </row>
    <row r="258" spans="1:9" x14ac:dyDescent="0.2">
      <c r="A258" s="70"/>
      <c r="B258" s="70"/>
      <c r="C258" s="70"/>
      <c r="D258" s="70"/>
      <c r="E258" s="70"/>
      <c r="F258" s="70"/>
      <c r="G258" s="70"/>
      <c r="H258" s="70"/>
      <c r="I258" s="70"/>
    </row>
    <row r="259" spans="1:9" x14ac:dyDescent="0.2">
      <c r="A259" s="70"/>
      <c r="B259" s="70"/>
      <c r="C259" s="70"/>
      <c r="D259" s="70"/>
      <c r="E259" s="70"/>
      <c r="F259" s="70"/>
      <c r="G259" s="70"/>
      <c r="H259" s="70"/>
      <c r="I259" s="70"/>
    </row>
    <row r="260" spans="1:9" x14ac:dyDescent="0.2">
      <c r="A260" s="70"/>
      <c r="B260" s="70"/>
      <c r="C260" s="70"/>
      <c r="D260" s="70"/>
      <c r="E260" s="70"/>
      <c r="F260" s="70"/>
      <c r="G260" s="70"/>
      <c r="H260" s="70"/>
      <c r="I260" s="70"/>
    </row>
    <row r="261" spans="1:9" x14ac:dyDescent="0.2">
      <c r="A261" s="70"/>
      <c r="B261" s="70"/>
      <c r="C261" s="70"/>
      <c r="D261" s="70"/>
      <c r="E261" s="70"/>
      <c r="F261" s="70"/>
      <c r="G261" s="70"/>
      <c r="H261" s="70"/>
      <c r="I261" s="70"/>
    </row>
    <row r="262" spans="1:9" x14ac:dyDescent="0.2">
      <c r="A262" s="70"/>
      <c r="B262" s="70"/>
      <c r="C262" s="70"/>
      <c r="D262" s="70"/>
      <c r="E262" s="70"/>
      <c r="F262" s="70"/>
      <c r="G262" s="70"/>
      <c r="H262" s="70"/>
      <c r="I262" s="70"/>
    </row>
    <row r="263" spans="1:9" x14ac:dyDescent="0.2">
      <c r="A263" s="70"/>
      <c r="B263" s="70"/>
      <c r="C263" s="70"/>
      <c r="D263" s="70"/>
      <c r="E263" s="70"/>
      <c r="F263" s="70"/>
      <c r="G263" s="70"/>
      <c r="H263" s="70"/>
      <c r="I263" s="70"/>
    </row>
    <row r="264" spans="1:9" x14ac:dyDescent="0.2">
      <c r="A264" s="70"/>
      <c r="B264" s="70"/>
      <c r="C264" s="70"/>
      <c r="D264" s="70"/>
      <c r="E264" s="70"/>
      <c r="F264" s="70"/>
      <c r="G264" s="70"/>
      <c r="H264" s="70"/>
      <c r="I264" s="70"/>
    </row>
    <row r="265" spans="1:9" x14ac:dyDescent="0.2">
      <c r="A265" s="70"/>
      <c r="B265" s="70"/>
      <c r="C265" s="70"/>
      <c r="D265" s="70"/>
      <c r="E265" s="70"/>
      <c r="F265" s="70"/>
      <c r="G265" s="70"/>
      <c r="H265" s="70"/>
      <c r="I265" s="70"/>
    </row>
    <row r="266" spans="1:9" x14ac:dyDescent="0.2">
      <c r="A266" s="70"/>
      <c r="B266" s="70"/>
      <c r="C266" s="70"/>
      <c r="D266" s="70"/>
      <c r="E266" s="70"/>
      <c r="F266" s="70"/>
      <c r="G266" s="70"/>
      <c r="H266" s="70"/>
      <c r="I266" s="70"/>
    </row>
    <row r="267" spans="1:9" x14ac:dyDescent="0.2">
      <c r="A267" s="70"/>
      <c r="B267" s="70"/>
      <c r="C267" s="70"/>
      <c r="D267" s="70"/>
      <c r="E267" s="70"/>
      <c r="F267" s="70"/>
      <c r="G267" s="70"/>
      <c r="H267" s="70"/>
      <c r="I267" s="70"/>
    </row>
    <row r="268" spans="1:9" x14ac:dyDescent="0.2">
      <c r="A268" s="70"/>
      <c r="B268" s="70"/>
      <c r="C268" s="70"/>
      <c r="D268" s="70"/>
      <c r="E268" s="70"/>
      <c r="F268" s="70"/>
      <c r="G268" s="70"/>
      <c r="H268" s="70"/>
      <c r="I268" s="70"/>
    </row>
    <row r="269" spans="1:9" x14ac:dyDescent="0.2">
      <c r="A269" s="70"/>
      <c r="B269" s="70"/>
      <c r="C269" s="70"/>
      <c r="D269" s="70"/>
      <c r="E269" s="70"/>
      <c r="F269" s="70"/>
      <c r="G269" s="70"/>
      <c r="H269" s="70"/>
      <c r="I269" s="70"/>
    </row>
    <row r="270" spans="1:9" x14ac:dyDescent="0.2">
      <c r="A270" s="70"/>
      <c r="B270" s="70"/>
      <c r="C270" s="70"/>
      <c r="D270" s="70"/>
      <c r="E270" s="70"/>
      <c r="F270" s="70"/>
      <c r="G270" s="70"/>
      <c r="H270" s="70"/>
      <c r="I270" s="70"/>
    </row>
    <row r="271" spans="1:9" x14ac:dyDescent="0.2">
      <c r="A271" s="70"/>
      <c r="B271" s="70"/>
      <c r="C271" s="70"/>
      <c r="D271" s="70"/>
      <c r="E271" s="70"/>
      <c r="F271" s="70"/>
      <c r="G271" s="70"/>
      <c r="H271" s="70"/>
      <c r="I271" s="70"/>
    </row>
    <row r="272" spans="1:9" x14ac:dyDescent="0.2">
      <c r="A272" s="70"/>
      <c r="B272" s="70"/>
      <c r="C272" s="70"/>
      <c r="D272" s="70"/>
      <c r="E272" s="70"/>
      <c r="F272" s="70"/>
      <c r="G272" s="70"/>
      <c r="H272" s="70"/>
      <c r="I272" s="70"/>
    </row>
    <row r="273" spans="1:9" x14ac:dyDescent="0.2">
      <c r="A273" s="70"/>
      <c r="B273" s="70"/>
      <c r="C273" s="70"/>
      <c r="D273" s="70"/>
      <c r="E273" s="70"/>
      <c r="F273" s="70"/>
      <c r="G273" s="70"/>
      <c r="H273" s="70"/>
      <c r="I273" s="70"/>
    </row>
    <row r="274" spans="1:9" x14ac:dyDescent="0.2">
      <c r="A274" s="70"/>
      <c r="B274" s="70"/>
      <c r="C274" s="70"/>
      <c r="D274" s="70"/>
      <c r="E274" s="70"/>
      <c r="F274" s="70"/>
      <c r="G274" s="70"/>
      <c r="H274" s="70"/>
      <c r="I274" s="70"/>
    </row>
    <row r="275" spans="1:9" x14ac:dyDescent="0.2">
      <c r="A275" s="70"/>
      <c r="B275" s="70"/>
      <c r="C275" s="70"/>
      <c r="D275" s="70"/>
      <c r="E275" s="70"/>
      <c r="F275" s="70"/>
      <c r="G275" s="70"/>
      <c r="H275" s="70"/>
      <c r="I275" s="70"/>
    </row>
    <row r="276" spans="1:9" x14ac:dyDescent="0.2">
      <c r="A276" s="70"/>
      <c r="B276" s="70"/>
      <c r="C276" s="70"/>
      <c r="D276" s="70"/>
      <c r="E276" s="70"/>
      <c r="F276" s="70"/>
      <c r="G276" s="70"/>
      <c r="H276" s="70"/>
      <c r="I276" s="70"/>
    </row>
    <row r="277" spans="1:9" x14ac:dyDescent="0.2">
      <c r="A277" s="70"/>
      <c r="B277" s="70"/>
      <c r="C277" s="70"/>
      <c r="D277" s="70"/>
      <c r="E277" s="70"/>
      <c r="F277" s="70"/>
      <c r="G277" s="70"/>
      <c r="H277" s="70"/>
      <c r="I277" s="70"/>
    </row>
    <row r="278" spans="1:9" x14ac:dyDescent="0.2">
      <c r="A278" s="70"/>
      <c r="B278" s="70"/>
      <c r="C278" s="70"/>
      <c r="D278" s="70"/>
      <c r="E278" s="70"/>
      <c r="F278" s="70"/>
      <c r="G278" s="70"/>
      <c r="H278" s="70"/>
      <c r="I278" s="70"/>
    </row>
    <row r="279" spans="1:9" x14ac:dyDescent="0.2">
      <c r="A279" s="70"/>
      <c r="B279" s="70"/>
      <c r="C279" s="70"/>
      <c r="D279" s="70"/>
      <c r="E279" s="70"/>
      <c r="F279" s="70"/>
      <c r="G279" s="70"/>
      <c r="H279" s="70"/>
      <c r="I279" s="70"/>
    </row>
    <row r="280" spans="1:9" x14ac:dyDescent="0.2">
      <c r="A280" s="70"/>
      <c r="B280" s="70"/>
      <c r="C280" s="70"/>
      <c r="D280" s="70"/>
      <c r="E280" s="70"/>
      <c r="F280" s="70"/>
      <c r="G280" s="70"/>
      <c r="H280" s="70"/>
      <c r="I280" s="70"/>
    </row>
    <row r="281" spans="1:9" x14ac:dyDescent="0.2">
      <c r="A281" s="70"/>
      <c r="B281" s="70"/>
      <c r="C281" s="70"/>
      <c r="D281" s="70"/>
      <c r="E281" s="70"/>
      <c r="F281" s="70"/>
      <c r="G281" s="70"/>
      <c r="H281" s="70"/>
      <c r="I281" s="70"/>
    </row>
    <row r="282" spans="1:9" x14ac:dyDescent="0.2">
      <c r="A282" s="70"/>
      <c r="B282" s="70"/>
      <c r="C282" s="70"/>
      <c r="D282" s="70"/>
      <c r="E282" s="70"/>
      <c r="F282" s="70"/>
      <c r="G282" s="70"/>
      <c r="H282" s="70"/>
      <c r="I282" s="70"/>
    </row>
    <row r="283" spans="1:9" x14ac:dyDescent="0.2">
      <c r="A283" s="70"/>
      <c r="B283" s="70"/>
      <c r="C283" s="70"/>
      <c r="D283" s="70"/>
      <c r="E283" s="70"/>
      <c r="F283" s="70"/>
      <c r="G283" s="70"/>
      <c r="H283" s="70"/>
      <c r="I283" s="70"/>
    </row>
    <row r="284" spans="1:9" x14ac:dyDescent="0.2">
      <c r="A284" s="70"/>
      <c r="B284" s="70"/>
      <c r="C284" s="70"/>
      <c r="D284" s="70"/>
      <c r="E284" s="70"/>
      <c r="F284" s="70"/>
      <c r="G284" s="70"/>
      <c r="H284" s="70"/>
      <c r="I284" s="70"/>
    </row>
    <row r="285" spans="1:9" x14ac:dyDescent="0.2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x14ac:dyDescent="0.2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x14ac:dyDescent="0.2">
      <c r="A287" s="70"/>
      <c r="B287" s="70"/>
      <c r="C287" s="70"/>
      <c r="D287" s="70"/>
      <c r="E287" s="70"/>
      <c r="F287" s="70"/>
      <c r="G287" s="70"/>
      <c r="H287" s="70"/>
      <c r="I287" s="70"/>
    </row>
    <row r="288" spans="1:9" x14ac:dyDescent="0.2">
      <c r="A288" s="70"/>
      <c r="B288" s="70"/>
      <c r="C288" s="70"/>
      <c r="D288" s="70"/>
      <c r="E288" s="70"/>
      <c r="F288" s="70"/>
      <c r="G288" s="70"/>
      <c r="H288" s="70"/>
      <c r="I288" s="70"/>
    </row>
    <row r="289" spans="1:9" x14ac:dyDescent="0.2">
      <c r="A289" s="70"/>
      <c r="B289" s="70"/>
      <c r="C289" s="70"/>
      <c r="D289" s="70"/>
      <c r="E289" s="70"/>
      <c r="F289" s="70"/>
      <c r="G289" s="70"/>
      <c r="H289" s="70"/>
      <c r="I289" s="70"/>
    </row>
    <row r="290" spans="1:9" x14ac:dyDescent="0.2">
      <c r="A290" s="70"/>
      <c r="B290" s="70"/>
      <c r="C290" s="70"/>
      <c r="D290" s="70"/>
      <c r="E290" s="70"/>
      <c r="F290" s="70"/>
      <c r="G290" s="70"/>
      <c r="H290" s="70"/>
      <c r="I290" s="70"/>
    </row>
    <row r="291" spans="1:9" x14ac:dyDescent="0.2">
      <c r="A291" s="70"/>
      <c r="B291" s="70"/>
      <c r="C291" s="70"/>
      <c r="D291" s="70"/>
      <c r="E291" s="70"/>
      <c r="F291" s="70"/>
      <c r="G291" s="70"/>
      <c r="H291" s="70"/>
      <c r="I291" s="70"/>
    </row>
    <row r="292" spans="1:9" x14ac:dyDescent="0.2">
      <c r="A292" s="70"/>
      <c r="B292" s="70"/>
      <c r="C292" s="70"/>
      <c r="D292" s="70"/>
      <c r="E292" s="70"/>
      <c r="F292" s="70"/>
      <c r="G292" s="70"/>
      <c r="H292" s="70"/>
      <c r="I292" s="70"/>
    </row>
    <row r="293" spans="1:9" x14ac:dyDescent="0.2">
      <c r="A293" s="70"/>
      <c r="B293" s="70"/>
      <c r="C293" s="70"/>
      <c r="D293" s="70"/>
      <c r="E293" s="70"/>
      <c r="F293" s="70"/>
      <c r="G293" s="70"/>
      <c r="H293" s="70"/>
      <c r="I293" s="70"/>
    </row>
    <row r="294" spans="1:9" x14ac:dyDescent="0.2">
      <c r="A294" s="70"/>
      <c r="B294" s="70"/>
      <c r="C294" s="70"/>
      <c r="D294" s="70"/>
      <c r="E294" s="70"/>
      <c r="F294" s="70"/>
      <c r="G294" s="70"/>
      <c r="H294" s="70"/>
      <c r="I294" s="70"/>
    </row>
    <row r="295" spans="1:9" x14ac:dyDescent="0.2">
      <c r="A295" s="70"/>
      <c r="B295" s="70"/>
      <c r="C295" s="70"/>
      <c r="D295" s="70"/>
      <c r="E295" s="70"/>
      <c r="F295" s="70"/>
      <c r="G295" s="70"/>
      <c r="H295" s="70"/>
      <c r="I295" s="70"/>
    </row>
    <row r="296" spans="1:9" x14ac:dyDescent="0.2">
      <c r="A296" s="70"/>
      <c r="B296" s="70"/>
      <c r="C296" s="70"/>
      <c r="D296" s="70"/>
      <c r="E296" s="70"/>
      <c r="F296" s="70"/>
      <c r="G296" s="70"/>
      <c r="H296" s="70"/>
      <c r="I296" s="70"/>
    </row>
    <row r="297" spans="1:9" x14ac:dyDescent="0.2">
      <c r="A297" s="70"/>
      <c r="B297" s="70"/>
      <c r="C297" s="70"/>
      <c r="D297" s="70"/>
      <c r="E297" s="70"/>
      <c r="F297" s="70"/>
      <c r="G297" s="70"/>
      <c r="H297" s="70"/>
      <c r="I297" s="70"/>
    </row>
    <row r="298" spans="1:9" x14ac:dyDescent="0.2">
      <c r="A298" s="70"/>
      <c r="B298" s="70"/>
      <c r="C298" s="70"/>
      <c r="D298" s="70"/>
      <c r="E298" s="70"/>
      <c r="F298" s="70"/>
      <c r="G298" s="70"/>
      <c r="H298" s="70"/>
      <c r="I298" s="70"/>
    </row>
    <row r="299" spans="1:9" x14ac:dyDescent="0.2">
      <c r="A299" s="70"/>
      <c r="B299" s="70"/>
      <c r="C299" s="70"/>
      <c r="D299" s="70"/>
      <c r="E299" s="70"/>
      <c r="F299" s="70"/>
      <c r="G299" s="70"/>
      <c r="H299" s="70"/>
      <c r="I299" s="70"/>
    </row>
  </sheetData>
  <mergeCells count="17"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отчет за 3 кв. 2013</vt:lpstr>
      <vt:lpstr>отчет за 1 кв 2013</vt:lpstr>
      <vt:lpstr>отчет за 2 кв. 2013</vt:lpstr>
      <vt:lpstr>показатели 2013-2015 (3)</vt:lpstr>
      <vt:lpstr>показатели 2013-2015 (2)</vt:lpstr>
      <vt:lpstr>показатели 2013-2015</vt:lpstr>
      <vt:lpstr>прил.4. 2012 (4 кв)</vt:lpstr>
      <vt:lpstr>прил.5. 2012 (4 кв)</vt:lpstr>
      <vt:lpstr>'прил.5. 2012 (4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2013-10-11T08:55:35Z</cp:lastPrinted>
  <dcterms:created xsi:type="dcterms:W3CDTF">2012-04-18T11:17:26Z</dcterms:created>
  <dcterms:modified xsi:type="dcterms:W3CDTF">2013-10-11T09:06:06Z</dcterms:modified>
</cp:coreProperties>
</file>